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040"/>
  </bookViews>
  <sheets>
    <sheet name="KHCN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5" l="1"/>
  <c r="J6" i="5"/>
  <c r="K9" i="5"/>
  <c r="K12" i="5"/>
  <c r="K13" i="5"/>
  <c r="K19" i="5"/>
  <c r="K20" i="5"/>
  <c r="K21" i="5"/>
  <c r="K22" i="5"/>
  <c r="K7" i="5"/>
  <c r="I18" i="5"/>
  <c r="K18" i="5" s="1"/>
  <c r="H18" i="5"/>
  <c r="G18" i="5"/>
  <c r="F18" i="5"/>
  <c r="E18" i="5"/>
  <c r="D18" i="5"/>
  <c r="C18" i="5"/>
  <c r="E15" i="5"/>
  <c r="E6" i="5" s="1"/>
  <c r="H13" i="5"/>
  <c r="G13" i="5"/>
  <c r="G6" i="5" s="1"/>
  <c r="F13" i="5"/>
  <c r="F6" i="5" s="1"/>
  <c r="F23" i="5" s="1"/>
  <c r="F24" i="5" s="1"/>
  <c r="D13" i="5"/>
  <c r="D6" i="5" s="1"/>
  <c r="I8" i="5"/>
  <c r="I6" i="5" s="1"/>
  <c r="H8" i="5"/>
  <c r="A8" i="5"/>
  <c r="A9" i="5" s="1"/>
  <c r="A10" i="5" s="1"/>
  <c r="A11" i="5" s="1"/>
  <c r="C6" i="5"/>
  <c r="H6" i="5" l="1"/>
  <c r="K8" i="5"/>
  <c r="K6" i="5" s="1"/>
  <c r="C23" i="5"/>
  <c r="H23" i="5"/>
  <c r="H24" i="5" s="1"/>
  <c r="E23" i="5"/>
  <c r="E24" i="5" s="1"/>
  <c r="G23" i="5"/>
  <c r="G24" i="5" s="1"/>
  <c r="D23" i="5"/>
  <c r="I23" i="5"/>
  <c r="K23" i="5" l="1"/>
  <c r="K24" i="5" s="1"/>
  <c r="I24" i="5"/>
</calcChain>
</file>

<file path=xl/sharedStrings.xml><?xml version="1.0" encoding="utf-8"?>
<sst xmlns="http://schemas.openxmlformats.org/spreadsheetml/2006/main" count="37" uniqueCount="37">
  <si>
    <t>STT</t>
  </si>
  <si>
    <t>Nội dung</t>
  </si>
  <si>
    <t>Năm 2018</t>
  </si>
  <si>
    <t>Năm 2019</t>
  </si>
  <si>
    <t>Năm 2020</t>
  </si>
  <si>
    <t>Năm 2021</t>
  </si>
  <si>
    <t>Năm 2022</t>
  </si>
  <si>
    <t>I</t>
  </si>
  <si>
    <t>II</t>
  </si>
  <si>
    <t>Phòng Kế hoạch Tài chính</t>
  </si>
  <si>
    <t>Người lập</t>
  </si>
  <si>
    <t>Cao Thu Hoài</t>
  </si>
  <si>
    <t>Năm 2023</t>
  </si>
  <si>
    <t>Năm 2024</t>
  </si>
  <si>
    <t>Hà Nội, ngày 31 tháng 12 năm 2024</t>
  </si>
  <si>
    <t>Năm 2017</t>
  </si>
  <si>
    <t>Chi cho hoạt động KHCN của cán bộ</t>
  </si>
  <si>
    <t>Chi thực hiện đề tài KHCN cấp cơ sở của cán bộ trường</t>
  </si>
  <si>
    <t>Chi cho các hoạt động KHCN khác</t>
  </si>
  <si>
    <t>Sơ tuyển, xét duyệt, nghiệm thu đề tài NCKH các cấp</t>
  </si>
  <si>
    <t>Khen thưởng công bố quốc tế</t>
  </si>
  <si>
    <t xml:space="preserve">Chi đối ứng các nhiệm vụ KHCN </t>
  </si>
  <si>
    <t>Chi tổ chức các hội nghị, hội thảo KHCN</t>
  </si>
  <si>
    <t>Chi mua sắm trang thiết bị phục vụ NCKH của cán bộ</t>
  </si>
  <si>
    <t>Chi khác (Đầu tư nhận diện thương hiệu trường, nâng cao nghiệp vụ KHCN,...)</t>
  </si>
  <si>
    <t>Hợp đồng, dự án KHCN</t>
  </si>
  <si>
    <t>In ấn tạp chí</t>
  </si>
  <si>
    <t>Hỗ trợ tác giả bài báo</t>
  </si>
  <si>
    <t>Chi cho hoạt động KHCN của người học</t>
  </si>
  <si>
    <t>Đề tài cấp trường của SV, HV (NCKH sinh viên)</t>
  </si>
  <si>
    <t>Tổ chức thi Olympic và các cuộc thi khác cho SV, HV</t>
  </si>
  <si>
    <t>Mua sắm phục vụ công tác KHCN cho SV (vật tư, hóa chất)</t>
  </si>
  <si>
    <t>…</t>
  </si>
  <si>
    <t>Tổng cộng</t>
  </si>
  <si>
    <r>
      <t xml:space="preserve">Tổng thu NCKH </t>
    </r>
    <r>
      <rPr>
        <sz val="12"/>
        <color theme="1"/>
        <rFont val="Times New Roman"/>
        <family val="1"/>
      </rPr>
      <t>(từ nguồn thu NCKH và phân bổ từ nguồn thu dịch vụ của Trường cho hoạt động NCKH)</t>
    </r>
  </si>
  <si>
    <t>Đơn vị tính: đồng</t>
  </si>
  <si>
    <t>BÁO CÁO THU - CHI NGÂN SÁCH CHO HOẠT ĐỘNG KHOA HỌC CÔNG NGHỆ GIAI ĐOẠN 2019-2024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</si>
</sst>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name val="Times New Roman"/>
      <family val="1"/>
    </font>
    <font>
      <sz val="12"/>
      <name val=".VnTime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1"/>
      <name val="Times New Roman"/>
      <family val="1"/>
    </font>
    <font>
      <sz val="13"/>
      <color rgb="FF000000"/>
      <name val="Times New Roman"/>
      <family val="1"/>
    </font>
    <font>
      <sz val="12"/>
      <color theme="1"/>
      <name val=".VnTime"/>
      <family val="2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27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11" fillId="0" borderId="0" xfId="0" applyNumberFormat="1" applyFont="1" applyAlignment="1">
      <alignment horizontal="right" vertical="center" wrapText="1"/>
    </xf>
    <xf numFmtId="0" fontId="3" fillId="0" borderId="1" xfId="0" applyFont="1" applyBorder="1"/>
    <xf numFmtId="0" fontId="2" fillId="0" borderId="0" xfId="0" applyFont="1" applyAlignment="1">
      <alignment horizontal="right"/>
    </xf>
    <xf numFmtId="0" fontId="4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6">
    <cellStyle name="Normal" xfId="0" builtinId="0"/>
    <cellStyle name="Normal 2" xfId="1"/>
    <cellStyle name="Normal 2 2" xfId="5"/>
    <cellStyle name="Normal 3" xfId="2"/>
    <cellStyle name="Normal 5" xfId="3"/>
    <cellStyle name="Normal 6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E30" sqref="E30"/>
    </sheetView>
  </sheetViews>
  <sheetFormatPr defaultColWidth="10.28515625" defaultRowHeight="15.75" x14ac:dyDescent="0.25"/>
  <cols>
    <col min="1" max="1" width="5.140625" style="7" bestFit="1" customWidth="1"/>
    <col min="2" max="2" width="51.5703125" style="1" customWidth="1"/>
    <col min="3" max="3" width="11.85546875" style="1" hidden="1" customWidth="1"/>
    <col min="4" max="4" width="12.5703125" style="1" hidden="1" customWidth="1"/>
    <col min="5" max="9" width="12.5703125" style="1" customWidth="1"/>
    <col min="10" max="10" width="4.42578125" style="1" hidden="1" customWidth="1"/>
    <col min="11" max="11" width="13.140625" style="1" customWidth="1"/>
    <col min="12" max="16384" width="10.28515625" style="1"/>
  </cols>
  <sheetData>
    <row r="1" spans="1:11" ht="12.75" customHeight="1" x14ac:dyDescent="0.25"/>
    <row r="2" spans="1:11" ht="16.5" x14ac:dyDescent="0.25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1.25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ht="16.5" customHeight="1" x14ac:dyDescent="0.25">
      <c r="H4" s="26" t="s">
        <v>35</v>
      </c>
      <c r="I4" s="26"/>
      <c r="J4" s="26"/>
      <c r="K4" s="26"/>
    </row>
    <row r="5" spans="1:11" s="8" customFormat="1" ht="16.5" x14ac:dyDescent="0.25">
      <c r="A5" s="11" t="s">
        <v>0</v>
      </c>
      <c r="B5" s="11" t="s">
        <v>1</v>
      </c>
      <c r="C5" s="11" t="s">
        <v>15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12</v>
      </c>
      <c r="J5" s="10"/>
      <c r="K5" s="4" t="s">
        <v>13</v>
      </c>
    </row>
    <row r="6" spans="1:11" s="2" customFormat="1" x14ac:dyDescent="0.25">
      <c r="A6" s="4" t="s">
        <v>7</v>
      </c>
      <c r="B6" s="5" t="s">
        <v>16</v>
      </c>
      <c r="C6" s="12">
        <f t="shared" ref="C6:H6" si="0">SUM(C7:C17)</f>
        <v>3570</v>
      </c>
      <c r="D6" s="12">
        <f t="shared" si="0"/>
        <v>3200</v>
      </c>
      <c r="E6" s="12">
        <f t="shared" si="0"/>
        <v>9669</v>
      </c>
      <c r="F6" s="12">
        <f t="shared" si="0"/>
        <v>2617.8229999999999</v>
      </c>
      <c r="G6" s="12">
        <f t="shared" si="0"/>
        <v>5406.5</v>
      </c>
      <c r="H6" s="12">
        <f t="shared" si="0"/>
        <v>2360</v>
      </c>
      <c r="I6" s="12">
        <f>SUM(I7:I17)</f>
        <v>3303.2237220000002</v>
      </c>
      <c r="J6" s="12">
        <f t="shared" ref="J6:K6" si="1">SUM(J7:J17)</f>
        <v>0</v>
      </c>
      <c r="K6" s="12">
        <f t="shared" si="1"/>
        <v>2756.4236317000004</v>
      </c>
    </row>
    <row r="7" spans="1:11" ht="16.5" x14ac:dyDescent="0.25">
      <c r="A7" s="3">
        <v>1</v>
      </c>
      <c r="B7" s="13" t="s">
        <v>17</v>
      </c>
      <c r="C7" s="14">
        <v>710</v>
      </c>
      <c r="D7" s="15">
        <v>405</v>
      </c>
      <c r="E7" s="15">
        <v>895</v>
      </c>
      <c r="F7" s="15">
        <v>926</v>
      </c>
      <c r="G7" s="15">
        <v>1691</v>
      </c>
      <c r="H7" s="16">
        <v>465</v>
      </c>
      <c r="I7" s="15">
        <v>1002.5556</v>
      </c>
      <c r="J7" s="10"/>
      <c r="K7" s="15">
        <f>I7*1.1</f>
        <v>1102.8111600000002</v>
      </c>
    </row>
    <row r="8" spans="1:11" ht="16.5" x14ac:dyDescent="0.25">
      <c r="A8" s="3">
        <f xml:space="preserve"> A7+1</f>
        <v>2</v>
      </c>
      <c r="B8" s="13" t="s">
        <v>18</v>
      </c>
      <c r="C8" s="14">
        <v>524</v>
      </c>
      <c r="D8" s="15">
        <v>206</v>
      </c>
      <c r="E8" s="15">
        <v>487</v>
      </c>
      <c r="F8" s="15">
        <v>145</v>
      </c>
      <c r="G8" s="15">
        <v>218.1</v>
      </c>
      <c r="H8" s="15">
        <f>288+45-76+66</f>
        <v>323</v>
      </c>
      <c r="I8" s="15">
        <f>169.6521+33</f>
        <v>202.65209999999999</v>
      </c>
      <c r="J8" s="10"/>
      <c r="K8" s="15">
        <f t="shared" ref="K8:K23" si="2">I8*1.1</f>
        <v>222.91731000000001</v>
      </c>
    </row>
    <row r="9" spans="1:11" ht="16.5" x14ac:dyDescent="0.25">
      <c r="A9" s="3">
        <f t="shared" ref="A9:A11" si="3" xml:space="preserve"> A8+1</f>
        <v>3</v>
      </c>
      <c r="B9" s="13" t="s">
        <v>19</v>
      </c>
      <c r="C9" s="14">
        <v>121</v>
      </c>
      <c r="D9" s="15">
        <v>159</v>
      </c>
      <c r="E9" s="15">
        <v>189</v>
      </c>
      <c r="F9" s="15">
        <v>24.58</v>
      </c>
      <c r="G9" s="15">
        <v>175.6</v>
      </c>
      <c r="H9" s="15">
        <v>248</v>
      </c>
      <c r="I9" s="15">
        <v>164.7</v>
      </c>
      <c r="J9" s="10"/>
      <c r="K9" s="15">
        <f t="shared" si="2"/>
        <v>181.17000000000002</v>
      </c>
    </row>
    <row r="10" spans="1:11" ht="16.5" hidden="1" x14ac:dyDescent="0.25">
      <c r="A10" s="3">
        <f t="shared" si="3"/>
        <v>4</v>
      </c>
      <c r="B10" s="17" t="s">
        <v>20</v>
      </c>
      <c r="C10" s="14"/>
      <c r="D10" s="15"/>
      <c r="E10" s="15"/>
      <c r="F10" s="15"/>
      <c r="G10" s="15"/>
      <c r="H10" s="15"/>
      <c r="I10" s="15"/>
      <c r="J10" s="10"/>
      <c r="K10" s="15"/>
    </row>
    <row r="11" spans="1:11" ht="16.5" hidden="1" x14ac:dyDescent="0.25">
      <c r="A11" s="3">
        <f t="shared" si="3"/>
        <v>5</v>
      </c>
      <c r="B11" s="17" t="s">
        <v>21</v>
      </c>
      <c r="C11" s="14"/>
      <c r="D11" s="15"/>
      <c r="E11" s="15"/>
      <c r="F11" s="15"/>
      <c r="G11" s="15"/>
      <c r="H11" s="15"/>
      <c r="I11" s="15"/>
      <c r="J11" s="10"/>
      <c r="K11" s="15"/>
    </row>
    <row r="12" spans="1:11" ht="16.5" x14ac:dyDescent="0.25">
      <c r="A12" s="3">
        <v>4</v>
      </c>
      <c r="B12" s="17" t="s">
        <v>22</v>
      </c>
      <c r="C12" s="14">
        <v>250</v>
      </c>
      <c r="D12" s="15">
        <v>736</v>
      </c>
      <c r="E12" s="15">
        <v>88</v>
      </c>
      <c r="F12" s="15">
        <v>412.08800000000002</v>
      </c>
      <c r="G12" s="15">
        <v>228.2</v>
      </c>
      <c r="H12" s="15">
        <v>349</v>
      </c>
      <c r="I12" s="15">
        <v>203.152872</v>
      </c>
      <c r="J12" s="10"/>
      <c r="K12" s="15">
        <f t="shared" si="2"/>
        <v>223.46815920000003</v>
      </c>
    </row>
    <row r="13" spans="1:11" ht="16.5" x14ac:dyDescent="0.25">
      <c r="A13" s="3">
        <v>5</v>
      </c>
      <c r="B13" s="13" t="s">
        <v>23</v>
      </c>
      <c r="C13" s="14">
        <v>1248</v>
      </c>
      <c r="D13" s="15">
        <f>1171-229</f>
        <v>942</v>
      </c>
      <c r="E13" s="15">
        <v>1475</v>
      </c>
      <c r="F13" s="15">
        <f>439.6+217</f>
        <v>656.6</v>
      </c>
      <c r="G13" s="15">
        <f>1728.5+915-57</f>
        <v>2586.5</v>
      </c>
      <c r="H13" s="15">
        <f>650+75</f>
        <v>725</v>
      </c>
      <c r="I13" s="15">
        <v>814.59727499999997</v>
      </c>
      <c r="J13" s="10"/>
      <c r="K13" s="15">
        <f t="shared" si="2"/>
        <v>896.05700250000007</v>
      </c>
    </row>
    <row r="14" spans="1:11" ht="31.5" x14ac:dyDescent="0.25">
      <c r="A14" s="3">
        <v>6</v>
      </c>
      <c r="B14" s="13" t="s">
        <v>24</v>
      </c>
      <c r="C14" s="14"/>
      <c r="D14" s="15"/>
      <c r="E14" s="15"/>
      <c r="F14" s="15"/>
      <c r="G14" s="15"/>
      <c r="H14" s="15">
        <v>30</v>
      </c>
      <c r="I14" s="15">
        <v>2.17</v>
      </c>
      <c r="K14" s="15"/>
    </row>
    <row r="15" spans="1:11" x14ac:dyDescent="0.25">
      <c r="A15" s="3">
        <v>7</v>
      </c>
      <c r="B15" s="13" t="s">
        <v>25</v>
      </c>
      <c r="C15" s="14">
        <v>499</v>
      </c>
      <c r="D15" s="15">
        <v>508</v>
      </c>
      <c r="E15" s="15">
        <f>7087-880</f>
        <v>6207</v>
      </c>
      <c r="F15" s="15">
        <v>49.555</v>
      </c>
      <c r="G15" s="15">
        <v>283.5</v>
      </c>
      <c r="H15" s="15"/>
      <c r="I15" s="15">
        <v>913.39587500000005</v>
      </c>
      <c r="K15" s="15"/>
    </row>
    <row r="16" spans="1:11" x14ac:dyDescent="0.25">
      <c r="A16" s="3">
        <v>8</v>
      </c>
      <c r="B16" s="13" t="s">
        <v>26</v>
      </c>
      <c r="C16" s="14">
        <v>164</v>
      </c>
      <c r="D16" s="15">
        <v>196</v>
      </c>
      <c r="E16" s="15">
        <v>211</v>
      </c>
      <c r="F16" s="15">
        <v>282.8</v>
      </c>
      <c r="G16" s="15">
        <v>89.8</v>
      </c>
      <c r="H16" s="15">
        <v>40</v>
      </c>
      <c r="I16" s="15"/>
      <c r="K16" s="15">
        <v>45</v>
      </c>
    </row>
    <row r="17" spans="1:11" x14ac:dyDescent="0.25">
      <c r="A17" s="3">
        <v>9</v>
      </c>
      <c r="B17" s="13" t="s">
        <v>27</v>
      </c>
      <c r="C17" s="14">
        <v>54</v>
      </c>
      <c r="D17" s="15">
        <v>48</v>
      </c>
      <c r="E17" s="15">
        <v>117</v>
      </c>
      <c r="F17" s="15">
        <v>121.2</v>
      </c>
      <c r="G17" s="15">
        <v>133.80000000000001</v>
      </c>
      <c r="H17" s="15">
        <v>180</v>
      </c>
      <c r="I17" s="15"/>
      <c r="K17" s="15">
        <v>85</v>
      </c>
    </row>
    <row r="18" spans="1:11" s="2" customFormat="1" ht="16.5" x14ac:dyDescent="0.25">
      <c r="A18" s="4" t="s">
        <v>8</v>
      </c>
      <c r="B18" s="5" t="s">
        <v>28</v>
      </c>
      <c r="C18" s="12">
        <f t="shared" ref="C18:I18" si="4">SUM(C19:C22)</f>
        <v>1035</v>
      </c>
      <c r="D18" s="12">
        <f t="shared" si="4"/>
        <v>936.10500000000002</v>
      </c>
      <c r="E18" s="12">
        <f t="shared" si="4"/>
        <v>1390</v>
      </c>
      <c r="F18" s="12">
        <f t="shared" si="4"/>
        <v>843.73</v>
      </c>
      <c r="G18" s="12">
        <f t="shared" si="4"/>
        <v>900</v>
      </c>
      <c r="H18" s="12">
        <f t="shared" si="4"/>
        <v>975</v>
      </c>
      <c r="I18" s="12">
        <f t="shared" si="4"/>
        <v>1568.6735009999998</v>
      </c>
      <c r="J18" s="10"/>
      <c r="K18" s="12">
        <f t="shared" si="2"/>
        <v>1725.5408510999998</v>
      </c>
    </row>
    <row r="19" spans="1:11" x14ac:dyDescent="0.25">
      <c r="A19" s="3">
        <v>1</v>
      </c>
      <c r="B19" s="13" t="s">
        <v>29</v>
      </c>
      <c r="C19" s="14">
        <v>446</v>
      </c>
      <c r="D19" s="15">
        <v>414.08300000000003</v>
      </c>
      <c r="E19" s="15">
        <v>539</v>
      </c>
      <c r="F19" s="15">
        <v>641.07299999999998</v>
      </c>
      <c r="G19" s="15">
        <v>484</v>
      </c>
      <c r="H19" s="15">
        <v>208</v>
      </c>
      <c r="I19" s="15">
        <v>611.66390000000001</v>
      </c>
      <c r="J19" s="1">
        <v>1.1000000000000001</v>
      </c>
      <c r="K19" s="15">
        <f t="shared" si="2"/>
        <v>672.8302900000001</v>
      </c>
    </row>
    <row r="20" spans="1:11" x14ac:dyDescent="0.25">
      <c r="A20" s="3">
        <v>2</v>
      </c>
      <c r="B20" s="13" t="s">
        <v>30</v>
      </c>
      <c r="C20" s="14">
        <v>187</v>
      </c>
      <c r="D20" s="15">
        <v>240.11</v>
      </c>
      <c r="E20" s="15">
        <v>280</v>
      </c>
      <c r="F20" s="15">
        <v>73.11</v>
      </c>
      <c r="G20" s="15">
        <v>8</v>
      </c>
      <c r="H20" s="15">
        <v>177</v>
      </c>
      <c r="I20" s="15">
        <v>431.56059900000002</v>
      </c>
      <c r="J20" s="1">
        <v>1.2</v>
      </c>
      <c r="K20" s="15">
        <f t="shared" si="2"/>
        <v>474.71665890000008</v>
      </c>
    </row>
    <row r="21" spans="1:11" ht="31.5" x14ac:dyDescent="0.25">
      <c r="A21" s="3">
        <v>3</v>
      </c>
      <c r="B21" s="13" t="s">
        <v>31</v>
      </c>
      <c r="C21" s="14">
        <v>402</v>
      </c>
      <c r="D21" s="15">
        <v>281.91199999999998</v>
      </c>
      <c r="E21" s="15">
        <v>571</v>
      </c>
      <c r="F21" s="15">
        <v>129.547</v>
      </c>
      <c r="G21" s="15">
        <v>408</v>
      </c>
      <c r="H21" s="15">
        <v>590</v>
      </c>
      <c r="I21" s="15">
        <v>525.44900199999995</v>
      </c>
      <c r="J21" s="1">
        <v>1.3</v>
      </c>
      <c r="K21" s="15">
        <f t="shared" si="2"/>
        <v>577.99390219999998</v>
      </c>
    </row>
    <row r="22" spans="1:11" hidden="1" x14ac:dyDescent="0.25">
      <c r="A22" s="3">
        <v>4</v>
      </c>
      <c r="B22" s="13" t="s">
        <v>32</v>
      </c>
      <c r="C22" s="14"/>
      <c r="D22" s="15"/>
      <c r="E22" s="15"/>
      <c r="F22" s="15"/>
      <c r="G22" s="15"/>
      <c r="H22" s="15"/>
      <c r="I22" s="15"/>
      <c r="K22" s="15">
        <f t="shared" si="2"/>
        <v>0</v>
      </c>
    </row>
    <row r="23" spans="1:11" s="2" customFormat="1" x14ac:dyDescent="0.25">
      <c r="A23" s="4"/>
      <c r="B23" s="5" t="s">
        <v>33</v>
      </c>
      <c r="C23" s="12">
        <f t="shared" ref="C23:I23" si="5">C18+C6</f>
        <v>4605</v>
      </c>
      <c r="D23" s="12">
        <f t="shared" si="5"/>
        <v>4136.1049999999996</v>
      </c>
      <c r="E23" s="12">
        <f t="shared" si="5"/>
        <v>11059</v>
      </c>
      <c r="F23" s="12">
        <f t="shared" si="5"/>
        <v>3461.5529999999999</v>
      </c>
      <c r="G23" s="12">
        <f t="shared" si="5"/>
        <v>6306.5</v>
      </c>
      <c r="H23" s="12">
        <f t="shared" si="5"/>
        <v>3335</v>
      </c>
      <c r="I23" s="12">
        <f t="shared" si="5"/>
        <v>4871.8972229999999</v>
      </c>
      <c r="K23" s="12">
        <f t="shared" si="2"/>
        <v>5359.0869453000005</v>
      </c>
    </row>
    <row r="24" spans="1:11" s="2" customFormat="1" ht="31.5" x14ac:dyDescent="0.25">
      <c r="A24" s="4"/>
      <c r="B24" s="9" t="s">
        <v>34</v>
      </c>
      <c r="C24" s="12">
        <v>165952.65432900001</v>
      </c>
      <c r="D24" s="12">
        <v>164018</v>
      </c>
      <c r="E24" s="12">
        <f>E23</f>
        <v>11059</v>
      </c>
      <c r="F24" s="12">
        <f t="shared" ref="F24:K24" si="6">F23</f>
        <v>3461.5529999999999</v>
      </c>
      <c r="G24" s="12">
        <f t="shared" si="6"/>
        <v>6306.5</v>
      </c>
      <c r="H24" s="12">
        <f t="shared" si="6"/>
        <v>3335</v>
      </c>
      <c r="I24" s="12">
        <f t="shared" si="6"/>
        <v>4871.8972229999999</v>
      </c>
      <c r="J24" s="12">
        <f t="shared" si="6"/>
        <v>0</v>
      </c>
      <c r="K24" s="12">
        <f t="shared" si="6"/>
        <v>5359.0869453000005</v>
      </c>
    </row>
    <row r="26" spans="1:11" x14ac:dyDescent="0.25">
      <c r="C26" s="6"/>
      <c r="D26" s="6"/>
      <c r="E26" s="6"/>
      <c r="F26" s="19"/>
      <c r="G26" s="26" t="s">
        <v>14</v>
      </c>
      <c r="H26" s="26"/>
      <c r="I26" s="26"/>
    </row>
    <row r="27" spans="1:11" x14ac:dyDescent="0.25">
      <c r="B27" s="18" t="s">
        <v>9</v>
      </c>
      <c r="F27" s="20"/>
      <c r="G27" s="23" t="s">
        <v>10</v>
      </c>
      <c r="H27" s="23"/>
      <c r="I27" s="23"/>
    </row>
    <row r="28" spans="1:11" x14ac:dyDescent="0.25">
      <c r="H28" s="6"/>
    </row>
    <row r="31" spans="1:11" x14ac:dyDescent="0.25">
      <c r="F31" s="21"/>
      <c r="G31" s="25" t="s">
        <v>11</v>
      </c>
      <c r="H31" s="25"/>
      <c r="I31" s="25"/>
    </row>
  </sheetData>
  <mergeCells count="5">
    <mergeCell ref="G26:I26"/>
    <mergeCell ref="G27:I27"/>
    <mergeCell ref="G31:I31"/>
    <mergeCell ref="A2:K2"/>
    <mergeCell ref="H4:K4"/>
  </mergeCells>
  <printOptions horizontalCentered="1"/>
  <pageMargins left="0.11811023622047245" right="0.11811023622047245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KHCN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HoaiKTTV</dc:creator>
  <cp:lastModifiedBy>User</cp:lastModifiedBy>
  <cp:lastPrinted>2025-01-04T07:49:50Z</cp:lastPrinted>
  <dcterms:created xsi:type="dcterms:W3CDTF">2023-06-15T07:54:52Z</dcterms:created>
  <dcterms:modified xsi:type="dcterms:W3CDTF">2025-01-04T09:56:19Z</dcterms:modified>
</cp:coreProperties>
</file>