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ong viec\Nghiep\Công việc chung\Tap hop cong bo trong va ngoai nuoc\Thuong ISI hang nam\Thuong ISI 2020\QĐ khen thưởng\"/>
    </mc:Choice>
  </mc:AlternateContent>
  <bookViews>
    <workbookView xWindow="30" yWindow="30" windowWidth="20460" windowHeight="7635" firstSheet="2" activeTab="3"/>
  </bookViews>
  <sheets>
    <sheet name="Sheet1" sheetId="1" r:id="rId1"/>
    <sheet name="MucHoTro" sheetId="2" r:id="rId2"/>
    <sheet name="Phụ lục cách tính tiền bài báo" sheetId="9" r:id="rId3"/>
    <sheet name="Danh sach gui Tai chinh" sheetId="10" r:id="rId4"/>
    <sheet name="DS theo Quyet dinh khen thuong" sheetId="6" r:id="rId5"/>
  </sheets>
  <definedNames>
    <definedName name="_xlnm._FilterDatabase" localSheetId="3" hidden="1">'Danh sach gui Tai chinh'!$B$5:$F$5</definedName>
    <definedName name="_xlnm._FilterDatabase" localSheetId="4" hidden="1">'DS theo Quyet dinh khen thuong'!$A$4:$U$165</definedName>
    <definedName name="_Hlk9244919" localSheetId="3">'Danh sach gui Tai chinh'!#REF!</definedName>
    <definedName name="_Hlk9244919" localSheetId="4">'DS theo Quyet dinh khen thuong'!#REF!</definedName>
    <definedName name="_Hlk9244919" localSheetId="0">Sheet1!$B$116</definedName>
    <definedName name="OLE_LINK10" localSheetId="3">'Danh sach gui Tai chinh'!#REF!</definedName>
    <definedName name="OLE_LINK10" localSheetId="4">'DS theo Quyet dinh khen thuong'!#REF!</definedName>
    <definedName name="OLE_LINK10" localSheetId="0">Sheet1!$B$85</definedName>
    <definedName name="OLE_LINK2" localSheetId="3">'Danh sach gui Tai chinh'!#REF!</definedName>
    <definedName name="OLE_LINK2" localSheetId="4">'DS theo Quyet dinh khen thuong'!#REF!</definedName>
    <definedName name="OLE_LINK2" localSheetId="0">Sheet1!$B$84</definedName>
    <definedName name="OLE_LINK4" localSheetId="3">'Danh sach gui Tai chinh'!#REF!</definedName>
    <definedName name="OLE_LINK4" localSheetId="4">'DS theo Quyet dinh khen thuong'!#REF!</definedName>
    <definedName name="OLE_LINK8" localSheetId="3">'Danh sach gui Tai chinh'!#REF!</definedName>
    <definedName name="OLE_LINK8" localSheetId="4">'DS theo Quyet dinh khen thuong'!#REF!</definedName>
    <definedName name="_xlnm.Print_Titles" localSheetId="3">'Danh sach gui Tai chinh'!$5:$5</definedName>
    <definedName name="_xlnm.Print_Titles" localSheetId="4">'DS theo Quyet dinh khen thuong'!$4:$5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2" i="10" l="1"/>
  <c r="J204" i="6"/>
  <c r="I204" i="6"/>
  <c r="K204" i="6" s="1"/>
  <c r="J179" i="6" l="1"/>
  <c r="I179" i="6"/>
  <c r="K179" i="6" l="1"/>
  <c r="F13" i="9"/>
  <c r="E13" i="9"/>
  <c r="D13" i="9"/>
  <c r="C13" i="9"/>
  <c r="B13" i="9"/>
  <c r="D10" i="9"/>
  <c r="C10" i="9"/>
  <c r="B10" i="9"/>
  <c r="J291" i="6" l="1"/>
  <c r="I291" i="6"/>
  <c r="J290" i="6"/>
  <c r="I290" i="6"/>
  <c r="J289" i="6"/>
  <c r="I289" i="6"/>
  <c r="K289" i="6" l="1"/>
  <c r="K291" i="6"/>
  <c r="K290" i="6"/>
  <c r="J131" i="6" l="1"/>
  <c r="I131" i="6"/>
  <c r="K131" i="6" l="1"/>
  <c r="I471" i="6" l="1"/>
  <c r="J471" i="6"/>
  <c r="K471" i="6" l="1"/>
  <c r="I184" i="6"/>
  <c r="J184" i="6"/>
  <c r="I185" i="6"/>
  <c r="J185" i="6"/>
  <c r="I353" i="6"/>
  <c r="J353" i="6"/>
  <c r="I354" i="6"/>
  <c r="J354" i="6"/>
  <c r="I355" i="6"/>
  <c r="J355" i="6"/>
  <c r="I356" i="6"/>
  <c r="J356" i="6"/>
  <c r="I350" i="6"/>
  <c r="J350" i="6"/>
  <c r="I351" i="6"/>
  <c r="J351" i="6"/>
  <c r="I352" i="6"/>
  <c r="J352" i="6"/>
  <c r="I348" i="6"/>
  <c r="J348" i="6"/>
  <c r="I349" i="6"/>
  <c r="J349" i="6"/>
  <c r="I339" i="6"/>
  <c r="J339" i="6"/>
  <c r="I340" i="6"/>
  <c r="J340" i="6"/>
  <c r="I341" i="6"/>
  <c r="J341" i="6"/>
  <c r="I342" i="6"/>
  <c r="J342" i="6"/>
  <c r="I343" i="6"/>
  <c r="J343" i="6"/>
  <c r="I344" i="6"/>
  <c r="J344" i="6"/>
  <c r="I345" i="6"/>
  <c r="J345" i="6"/>
  <c r="I346" i="6"/>
  <c r="J346" i="6"/>
  <c r="I347" i="6"/>
  <c r="J347" i="6"/>
  <c r="I327" i="6"/>
  <c r="J327" i="6"/>
  <c r="I328" i="6"/>
  <c r="J328" i="6"/>
  <c r="I329" i="6"/>
  <c r="J329" i="6"/>
  <c r="I330" i="6"/>
  <c r="J330" i="6"/>
  <c r="I331" i="6"/>
  <c r="J331" i="6"/>
  <c r="I332" i="6"/>
  <c r="J332" i="6"/>
  <c r="I336" i="6"/>
  <c r="J336" i="6"/>
  <c r="I337" i="6"/>
  <c r="J337" i="6"/>
  <c r="I338" i="6"/>
  <c r="J338" i="6"/>
  <c r="I324" i="6"/>
  <c r="J324" i="6"/>
  <c r="I325" i="6"/>
  <c r="J325" i="6"/>
  <c r="I326" i="6"/>
  <c r="J326" i="6"/>
  <c r="I321" i="6"/>
  <c r="J321" i="6"/>
  <c r="I322" i="6"/>
  <c r="J322" i="6"/>
  <c r="I323" i="6"/>
  <c r="J323" i="6"/>
  <c r="I316" i="6"/>
  <c r="J316" i="6"/>
  <c r="I317" i="6"/>
  <c r="J317" i="6"/>
  <c r="I318" i="6"/>
  <c r="J318" i="6"/>
  <c r="I319" i="6"/>
  <c r="J319" i="6"/>
  <c r="I320" i="6"/>
  <c r="J320" i="6"/>
  <c r="I309" i="6"/>
  <c r="J309" i="6"/>
  <c r="I310" i="6"/>
  <c r="J310" i="6"/>
  <c r="I311" i="6"/>
  <c r="J311" i="6"/>
  <c r="I312" i="6"/>
  <c r="J312" i="6"/>
  <c r="I313" i="6"/>
  <c r="J313" i="6"/>
  <c r="I314" i="6"/>
  <c r="J314" i="6"/>
  <c r="I315" i="6"/>
  <c r="J315" i="6"/>
  <c r="I305" i="6"/>
  <c r="J305" i="6"/>
  <c r="I306" i="6"/>
  <c r="J306" i="6"/>
  <c r="I307" i="6"/>
  <c r="J307" i="6"/>
  <c r="I308" i="6"/>
  <c r="J308" i="6"/>
  <c r="I304" i="6"/>
  <c r="J304" i="6"/>
  <c r="I301" i="6"/>
  <c r="J301" i="6"/>
  <c r="I302" i="6"/>
  <c r="J302" i="6"/>
  <c r="I303" i="6"/>
  <c r="J303" i="6"/>
  <c r="I300" i="6"/>
  <c r="J300" i="6"/>
  <c r="I414" i="6"/>
  <c r="J414" i="6"/>
  <c r="I411" i="6"/>
  <c r="J411" i="6"/>
  <c r="I412" i="6"/>
  <c r="J412" i="6"/>
  <c r="I413" i="6"/>
  <c r="J413" i="6"/>
  <c r="I410" i="6"/>
  <c r="J410" i="6"/>
  <c r="K184" i="6" l="1"/>
  <c r="K185" i="6"/>
  <c r="K356" i="6"/>
  <c r="K354" i="6"/>
  <c r="K355" i="6"/>
  <c r="K353" i="6"/>
  <c r="K352" i="6"/>
  <c r="K350" i="6"/>
  <c r="K351" i="6"/>
  <c r="K349" i="6"/>
  <c r="K348" i="6"/>
  <c r="K346" i="6"/>
  <c r="K344" i="6"/>
  <c r="K342" i="6"/>
  <c r="K340" i="6"/>
  <c r="K347" i="6"/>
  <c r="K345" i="6"/>
  <c r="K343" i="6"/>
  <c r="K341" i="6"/>
  <c r="K339" i="6"/>
  <c r="K338" i="6"/>
  <c r="K336" i="6"/>
  <c r="K331" i="6"/>
  <c r="K329" i="6"/>
  <c r="K327" i="6"/>
  <c r="K337" i="6"/>
  <c r="K332" i="6"/>
  <c r="K330" i="6"/>
  <c r="K328" i="6"/>
  <c r="K326" i="6"/>
  <c r="K321" i="6"/>
  <c r="K322" i="6"/>
  <c r="K325" i="6"/>
  <c r="K323" i="6"/>
  <c r="K324" i="6"/>
  <c r="K316" i="6"/>
  <c r="K320" i="6"/>
  <c r="K319" i="6"/>
  <c r="K318" i="6"/>
  <c r="K317" i="6"/>
  <c r="K309" i="6"/>
  <c r="K314" i="6"/>
  <c r="K306" i="6"/>
  <c r="K315" i="6"/>
  <c r="K313" i="6"/>
  <c r="K312" i="6"/>
  <c r="K311" i="6"/>
  <c r="K310" i="6"/>
  <c r="K308" i="6"/>
  <c r="K307" i="6"/>
  <c r="K305" i="6"/>
  <c r="K301" i="6"/>
  <c r="K304" i="6"/>
  <c r="K302" i="6"/>
  <c r="K303" i="6"/>
  <c r="K300" i="6"/>
  <c r="K413" i="6"/>
  <c r="K414" i="6"/>
  <c r="K412" i="6"/>
  <c r="K411" i="6"/>
  <c r="K410" i="6"/>
  <c r="I86" i="6"/>
  <c r="J86" i="6"/>
  <c r="I87" i="6"/>
  <c r="J87" i="6"/>
  <c r="I129" i="6"/>
  <c r="J129" i="6"/>
  <c r="I128" i="6"/>
  <c r="J128" i="6"/>
  <c r="R316" i="6" l="1"/>
  <c r="R339" i="6"/>
  <c r="R350" i="6"/>
  <c r="R324" i="6"/>
  <c r="R321" i="6"/>
  <c r="R348" i="6"/>
  <c r="S349" i="6" s="1"/>
  <c r="R410" i="6"/>
  <c r="R304" i="6"/>
  <c r="R336" i="6"/>
  <c r="R353" i="6"/>
  <c r="R300" i="6"/>
  <c r="R309" i="6"/>
  <c r="R327" i="6"/>
  <c r="R184" i="6"/>
  <c r="S185" i="6" s="1"/>
  <c r="K86" i="6"/>
  <c r="K87" i="6"/>
  <c r="K128" i="6"/>
  <c r="K129" i="6"/>
  <c r="I470" i="6"/>
  <c r="J470" i="6"/>
  <c r="J21" i="6"/>
  <c r="J22" i="6"/>
  <c r="J20" i="6"/>
  <c r="I20" i="6"/>
  <c r="I21" i="6"/>
  <c r="I22" i="6"/>
  <c r="D52" i="10" l="1"/>
  <c r="S355" i="6"/>
  <c r="S354" i="6"/>
  <c r="S356" i="6"/>
  <c r="S345" i="6"/>
  <c r="S341" i="6"/>
  <c r="S342" i="6"/>
  <c r="S346" i="6"/>
  <c r="S344" i="6"/>
  <c r="S347" i="6"/>
  <c r="S340" i="6"/>
  <c r="S343" i="6"/>
  <c r="S315" i="6"/>
  <c r="S312" i="6"/>
  <c r="S311" i="6"/>
  <c r="S314" i="6"/>
  <c r="S310" i="6"/>
  <c r="S313" i="6"/>
  <c r="S308" i="6"/>
  <c r="S306" i="6"/>
  <c r="S307" i="6"/>
  <c r="S305" i="6"/>
  <c r="S326" i="6"/>
  <c r="S325" i="6"/>
  <c r="S302" i="6"/>
  <c r="S301" i="6"/>
  <c r="S303" i="6"/>
  <c r="S414" i="6"/>
  <c r="S412" i="6"/>
  <c r="S411" i="6"/>
  <c r="S413" i="6"/>
  <c r="S351" i="6"/>
  <c r="S352" i="6"/>
  <c r="S332" i="6"/>
  <c r="S329" i="6"/>
  <c r="S328" i="6"/>
  <c r="S333" i="6"/>
  <c r="S335" i="6"/>
  <c r="S334" i="6"/>
  <c r="S330" i="6"/>
  <c r="S331" i="6"/>
  <c r="S338" i="6"/>
  <c r="S337" i="6"/>
  <c r="S322" i="6"/>
  <c r="S323" i="6"/>
  <c r="S317" i="6"/>
  <c r="S319" i="6"/>
  <c r="S318" i="6"/>
  <c r="S320" i="6"/>
  <c r="R128" i="6"/>
  <c r="S129" i="6" s="1"/>
  <c r="R86" i="6"/>
  <c r="S87" i="6" s="1"/>
  <c r="K470" i="6"/>
  <c r="K22" i="6"/>
  <c r="K20" i="6"/>
  <c r="K21" i="6"/>
  <c r="D91" i="10" l="1"/>
  <c r="D82" i="10"/>
  <c r="D31" i="10"/>
  <c r="D55" i="10"/>
  <c r="R20" i="6"/>
  <c r="R470" i="6"/>
  <c r="S471" i="6" s="1"/>
  <c r="I34" i="6"/>
  <c r="J34" i="6"/>
  <c r="I35" i="6"/>
  <c r="J35" i="6"/>
  <c r="I36" i="6"/>
  <c r="J36" i="6"/>
  <c r="I37" i="6"/>
  <c r="J37" i="6"/>
  <c r="I38" i="6"/>
  <c r="J38" i="6"/>
  <c r="I39" i="6"/>
  <c r="J39" i="6"/>
  <c r="I40" i="6"/>
  <c r="J40" i="6"/>
  <c r="I41" i="6"/>
  <c r="J41" i="6"/>
  <c r="I42" i="6"/>
  <c r="J42" i="6"/>
  <c r="I43" i="6"/>
  <c r="J43" i="6"/>
  <c r="I44" i="6"/>
  <c r="J44" i="6"/>
  <c r="I45" i="6"/>
  <c r="J45" i="6"/>
  <c r="I46" i="6"/>
  <c r="J46" i="6"/>
  <c r="I47" i="6"/>
  <c r="J47" i="6"/>
  <c r="I48" i="6"/>
  <c r="J48" i="6"/>
  <c r="I49" i="6"/>
  <c r="J49" i="6"/>
  <c r="I50" i="6"/>
  <c r="J50" i="6"/>
  <c r="I51" i="6"/>
  <c r="J51" i="6"/>
  <c r="I52" i="6"/>
  <c r="J52" i="6"/>
  <c r="I53" i="6"/>
  <c r="J53" i="6"/>
  <c r="I54" i="6"/>
  <c r="J54" i="6"/>
  <c r="I55" i="6"/>
  <c r="J55" i="6"/>
  <c r="I56" i="6"/>
  <c r="J56" i="6"/>
  <c r="I57" i="6"/>
  <c r="J57" i="6"/>
  <c r="I58" i="6"/>
  <c r="J58" i="6"/>
  <c r="I59" i="6"/>
  <c r="J59" i="6"/>
  <c r="I60" i="6"/>
  <c r="J60" i="6"/>
  <c r="I61" i="6"/>
  <c r="J61" i="6"/>
  <c r="I62" i="6"/>
  <c r="J62" i="6"/>
  <c r="I63" i="6"/>
  <c r="J63" i="6"/>
  <c r="I64" i="6"/>
  <c r="J64" i="6"/>
  <c r="I65" i="6"/>
  <c r="J65" i="6"/>
  <c r="I66" i="6"/>
  <c r="J66" i="6"/>
  <c r="I67" i="6"/>
  <c r="J67" i="6"/>
  <c r="I68" i="6"/>
  <c r="J68" i="6"/>
  <c r="I69" i="6"/>
  <c r="J69" i="6"/>
  <c r="I70" i="6"/>
  <c r="J70" i="6"/>
  <c r="I71" i="6"/>
  <c r="J71" i="6"/>
  <c r="I72" i="6"/>
  <c r="J72" i="6"/>
  <c r="I73" i="6"/>
  <c r="J73" i="6"/>
  <c r="I74" i="6"/>
  <c r="J74" i="6"/>
  <c r="I75" i="6"/>
  <c r="J75" i="6"/>
  <c r="I76" i="6"/>
  <c r="J76" i="6"/>
  <c r="I77" i="6"/>
  <c r="J77" i="6"/>
  <c r="I78" i="6"/>
  <c r="J78" i="6"/>
  <c r="I79" i="6"/>
  <c r="J79" i="6"/>
  <c r="I80" i="6"/>
  <c r="J80" i="6"/>
  <c r="I81" i="6"/>
  <c r="J81" i="6"/>
  <c r="I82" i="6"/>
  <c r="J82" i="6"/>
  <c r="I83" i="6"/>
  <c r="J83" i="6"/>
  <c r="I84" i="6"/>
  <c r="J84" i="6"/>
  <c r="I85" i="6"/>
  <c r="J85" i="6"/>
  <c r="I88" i="6"/>
  <c r="J88" i="6"/>
  <c r="I89" i="6"/>
  <c r="J89" i="6"/>
  <c r="I90" i="6"/>
  <c r="J90" i="6"/>
  <c r="I91" i="6"/>
  <c r="J91" i="6"/>
  <c r="I92" i="6"/>
  <c r="J92" i="6"/>
  <c r="I93" i="6"/>
  <c r="J93" i="6"/>
  <c r="I94" i="6"/>
  <c r="J94" i="6"/>
  <c r="I95" i="6"/>
  <c r="J95" i="6"/>
  <c r="I96" i="6"/>
  <c r="J96" i="6"/>
  <c r="I97" i="6"/>
  <c r="J97" i="6"/>
  <c r="I98" i="6"/>
  <c r="J98" i="6"/>
  <c r="I99" i="6"/>
  <c r="J99" i="6"/>
  <c r="I100" i="6"/>
  <c r="J100" i="6"/>
  <c r="I101" i="6"/>
  <c r="J101" i="6"/>
  <c r="I102" i="6"/>
  <c r="J102" i="6"/>
  <c r="I103" i="6"/>
  <c r="J103" i="6"/>
  <c r="I104" i="6"/>
  <c r="J104" i="6"/>
  <c r="I105" i="6"/>
  <c r="J105" i="6"/>
  <c r="I106" i="6"/>
  <c r="J106" i="6"/>
  <c r="I107" i="6"/>
  <c r="J107" i="6"/>
  <c r="I108" i="6"/>
  <c r="J108" i="6"/>
  <c r="I109" i="6"/>
  <c r="J109" i="6"/>
  <c r="I110" i="6"/>
  <c r="J110" i="6"/>
  <c r="I111" i="6"/>
  <c r="J111" i="6"/>
  <c r="I112" i="6"/>
  <c r="J112" i="6"/>
  <c r="I113" i="6"/>
  <c r="J113" i="6"/>
  <c r="I114" i="6"/>
  <c r="J114" i="6"/>
  <c r="I115" i="6"/>
  <c r="J115" i="6"/>
  <c r="I116" i="6"/>
  <c r="J116" i="6"/>
  <c r="I117" i="6"/>
  <c r="J117" i="6"/>
  <c r="I118" i="6"/>
  <c r="J118" i="6"/>
  <c r="I119" i="6"/>
  <c r="J119" i="6"/>
  <c r="I120" i="6"/>
  <c r="J120" i="6"/>
  <c r="I121" i="6"/>
  <c r="J121" i="6"/>
  <c r="I122" i="6"/>
  <c r="J122" i="6"/>
  <c r="I123" i="6"/>
  <c r="J123" i="6"/>
  <c r="I124" i="6"/>
  <c r="J124" i="6"/>
  <c r="I125" i="6"/>
  <c r="J125" i="6"/>
  <c r="I126" i="6"/>
  <c r="J126" i="6"/>
  <c r="I127" i="6"/>
  <c r="J127" i="6"/>
  <c r="I130" i="6"/>
  <c r="J130" i="6"/>
  <c r="I132" i="6"/>
  <c r="J132" i="6"/>
  <c r="I133" i="6"/>
  <c r="J133" i="6"/>
  <c r="I134" i="6"/>
  <c r="J134" i="6"/>
  <c r="I135" i="6"/>
  <c r="J135" i="6"/>
  <c r="I136" i="6"/>
  <c r="J136" i="6"/>
  <c r="I137" i="6"/>
  <c r="J137" i="6"/>
  <c r="I138" i="6"/>
  <c r="J138" i="6"/>
  <c r="I139" i="6"/>
  <c r="J139" i="6"/>
  <c r="I140" i="6"/>
  <c r="J140" i="6"/>
  <c r="I141" i="6"/>
  <c r="J141" i="6"/>
  <c r="I142" i="6"/>
  <c r="J142" i="6"/>
  <c r="I143" i="6"/>
  <c r="J143" i="6"/>
  <c r="I144" i="6"/>
  <c r="J144" i="6"/>
  <c r="I145" i="6"/>
  <c r="J145" i="6"/>
  <c r="I146" i="6"/>
  <c r="J146" i="6"/>
  <c r="I147" i="6"/>
  <c r="J147" i="6"/>
  <c r="I148" i="6"/>
  <c r="J148" i="6"/>
  <c r="I149" i="6"/>
  <c r="J149" i="6"/>
  <c r="I150" i="6"/>
  <c r="J150" i="6"/>
  <c r="I151" i="6"/>
  <c r="J151" i="6"/>
  <c r="I152" i="6"/>
  <c r="J152" i="6"/>
  <c r="I153" i="6"/>
  <c r="J153" i="6"/>
  <c r="I154" i="6"/>
  <c r="J154" i="6"/>
  <c r="I155" i="6"/>
  <c r="J155" i="6"/>
  <c r="I156" i="6"/>
  <c r="J156" i="6"/>
  <c r="I157" i="6"/>
  <c r="J157" i="6"/>
  <c r="I158" i="6"/>
  <c r="J158" i="6"/>
  <c r="I159" i="6"/>
  <c r="J159" i="6"/>
  <c r="I160" i="6"/>
  <c r="J160" i="6"/>
  <c r="I161" i="6"/>
  <c r="J161" i="6"/>
  <c r="I162" i="6"/>
  <c r="J162" i="6"/>
  <c r="I163" i="6"/>
  <c r="J163" i="6"/>
  <c r="I164" i="6"/>
  <c r="J164" i="6"/>
  <c r="I165" i="6"/>
  <c r="J165" i="6"/>
  <c r="I166" i="6"/>
  <c r="J166" i="6"/>
  <c r="I167" i="6"/>
  <c r="J167" i="6"/>
  <c r="I168" i="6"/>
  <c r="J168" i="6"/>
  <c r="I169" i="6"/>
  <c r="J169" i="6"/>
  <c r="I170" i="6"/>
  <c r="J170" i="6"/>
  <c r="I171" i="6"/>
  <c r="J171" i="6"/>
  <c r="I172" i="6"/>
  <c r="J172" i="6"/>
  <c r="I173" i="6"/>
  <c r="J173" i="6"/>
  <c r="I174" i="6"/>
  <c r="J174" i="6"/>
  <c r="I175" i="6"/>
  <c r="J175" i="6"/>
  <c r="I176" i="6"/>
  <c r="J176" i="6"/>
  <c r="I177" i="6"/>
  <c r="J177" i="6"/>
  <c r="I178" i="6"/>
  <c r="J178" i="6"/>
  <c r="I180" i="6"/>
  <c r="J180" i="6"/>
  <c r="I181" i="6"/>
  <c r="J181" i="6"/>
  <c r="I182" i="6"/>
  <c r="J182" i="6"/>
  <c r="I183" i="6"/>
  <c r="J183" i="6"/>
  <c r="I186" i="6"/>
  <c r="J186" i="6"/>
  <c r="I187" i="6"/>
  <c r="J187" i="6"/>
  <c r="I188" i="6"/>
  <c r="J188" i="6"/>
  <c r="I189" i="6"/>
  <c r="J189" i="6"/>
  <c r="I190" i="6"/>
  <c r="J190" i="6"/>
  <c r="I191" i="6"/>
  <c r="J191" i="6"/>
  <c r="I192" i="6"/>
  <c r="J192" i="6"/>
  <c r="I193" i="6"/>
  <c r="J193" i="6"/>
  <c r="I194" i="6"/>
  <c r="J194" i="6"/>
  <c r="I195" i="6"/>
  <c r="J195" i="6"/>
  <c r="I196" i="6"/>
  <c r="J196" i="6"/>
  <c r="I197" i="6"/>
  <c r="J197" i="6"/>
  <c r="I198" i="6"/>
  <c r="J198" i="6"/>
  <c r="I199" i="6"/>
  <c r="J199" i="6"/>
  <c r="I200" i="6"/>
  <c r="J200" i="6"/>
  <c r="I201" i="6"/>
  <c r="J201" i="6"/>
  <c r="I202" i="6"/>
  <c r="J202" i="6"/>
  <c r="I203" i="6"/>
  <c r="J203" i="6"/>
  <c r="I205" i="6"/>
  <c r="J205" i="6"/>
  <c r="I206" i="6"/>
  <c r="J206" i="6"/>
  <c r="I207" i="6"/>
  <c r="J207" i="6"/>
  <c r="I208" i="6"/>
  <c r="J208" i="6"/>
  <c r="I209" i="6"/>
  <c r="J209" i="6"/>
  <c r="I210" i="6"/>
  <c r="J210" i="6"/>
  <c r="I211" i="6"/>
  <c r="J211" i="6"/>
  <c r="I212" i="6"/>
  <c r="J212" i="6"/>
  <c r="I213" i="6"/>
  <c r="J213" i="6"/>
  <c r="I214" i="6"/>
  <c r="J214" i="6"/>
  <c r="I215" i="6"/>
  <c r="J215" i="6"/>
  <c r="I216" i="6"/>
  <c r="J216" i="6"/>
  <c r="I217" i="6"/>
  <c r="J217" i="6"/>
  <c r="I218" i="6"/>
  <c r="J218" i="6"/>
  <c r="I219" i="6"/>
  <c r="J219" i="6"/>
  <c r="I220" i="6"/>
  <c r="J220" i="6"/>
  <c r="I221" i="6"/>
  <c r="J221" i="6"/>
  <c r="I222" i="6"/>
  <c r="J222" i="6"/>
  <c r="I223" i="6"/>
  <c r="J223" i="6"/>
  <c r="I224" i="6"/>
  <c r="J224" i="6"/>
  <c r="I225" i="6"/>
  <c r="J225" i="6"/>
  <c r="I226" i="6"/>
  <c r="J226" i="6"/>
  <c r="I227" i="6"/>
  <c r="J227" i="6"/>
  <c r="I228" i="6"/>
  <c r="J228" i="6"/>
  <c r="I229" i="6"/>
  <c r="J229" i="6"/>
  <c r="I230" i="6"/>
  <c r="J230" i="6"/>
  <c r="I231" i="6"/>
  <c r="J231" i="6"/>
  <c r="I232" i="6"/>
  <c r="J232" i="6"/>
  <c r="I233" i="6"/>
  <c r="J233" i="6"/>
  <c r="I234" i="6"/>
  <c r="J234" i="6"/>
  <c r="I235" i="6"/>
  <c r="J235" i="6"/>
  <c r="I236" i="6"/>
  <c r="J236" i="6"/>
  <c r="I237" i="6"/>
  <c r="J237" i="6"/>
  <c r="I238" i="6"/>
  <c r="J238" i="6"/>
  <c r="I239" i="6"/>
  <c r="J239" i="6"/>
  <c r="I240" i="6"/>
  <c r="J240" i="6"/>
  <c r="I241" i="6"/>
  <c r="J241" i="6"/>
  <c r="I242" i="6"/>
  <c r="J242" i="6"/>
  <c r="I243" i="6"/>
  <c r="J243" i="6"/>
  <c r="I244" i="6"/>
  <c r="J244" i="6"/>
  <c r="I245" i="6"/>
  <c r="J245" i="6"/>
  <c r="I246" i="6"/>
  <c r="J246" i="6"/>
  <c r="I247" i="6"/>
  <c r="J247" i="6"/>
  <c r="I248" i="6"/>
  <c r="J248" i="6"/>
  <c r="I249" i="6"/>
  <c r="J249" i="6"/>
  <c r="I250" i="6"/>
  <c r="J250" i="6"/>
  <c r="I251" i="6"/>
  <c r="J251" i="6"/>
  <c r="I252" i="6"/>
  <c r="J252" i="6"/>
  <c r="I253" i="6"/>
  <c r="J253" i="6"/>
  <c r="I254" i="6"/>
  <c r="J254" i="6"/>
  <c r="I255" i="6"/>
  <c r="J255" i="6"/>
  <c r="I256" i="6"/>
  <c r="J256" i="6"/>
  <c r="I257" i="6"/>
  <c r="J257" i="6"/>
  <c r="I258" i="6"/>
  <c r="J258" i="6"/>
  <c r="I259" i="6"/>
  <c r="J259" i="6"/>
  <c r="I260" i="6"/>
  <c r="J260" i="6"/>
  <c r="I261" i="6"/>
  <c r="J261" i="6"/>
  <c r="I262" i="6"/>
  <c r="J262" i="6"/>
  <c r="I263" i="6"/>
  <c r="J263" i="6"/>
  <c r="I264" i="6"/>
  <c r="J264" i="6"/>
  <c r="I265" i="6"/>
  <c r="J265" i="6"/>
  <c r="I266" i="6"/>
  <c r="J266" i="6"/>
  <c r="I267" i="6"/>
  <c r="J267" i="6"/>
  <c r="I268" i="6"/>
  <c r="J268" i="6"/>
  <c r="I269" i="6"/>
  <c r="J269" i="6"/>
  <c r="I270" i="6"/>
  <c r="J270" i="6"/>
  <c r="I271" i="6"/>
  <c r="J271" i="6"/>
  <c r="I272" i="6"/>
  <c r="J272" i="6"/>
  <c r="I273" i="6"/>
  <c r="J273" i="6"/>
  <c r="I274" i="6"/>
  <c r="J274" i="6"/>
  <c r="I275" i="6"/>
  <c r="J275" i="6"/>
  <c r="I276" i="6"/>
  <c r="J276" i="6"/>
  <c r="I277" i="6"/>
  <c r="J277" i="6"/>
  <c r="I278" i="6"/>
  <c r="J278" i="6"/>
  <c r="I279" i="6"/>
  <c r="J279" i="6"/>
  <c r="I280" i="6"/>
  <c r="J280" i="6"/>
  <c r="I281" i="6"/>
  <c r="J281" i="6"/>
  <c r="I282" i="6"/>
  <c r="J282" i="6"/>
  <c r="I283" i="6"/>
  <c r="J283" i="6"/>
  <c r="I284" i="6"/>
  <c r="J284" i="6"/>
  <c r="I285" i="6"/>
  <c r="J285" i="6"/>
  <c r="I286" i="6"/>
  <c r="J286" i="6"/>
  <c r="I287" i="6"/>
  <c r="J287" i="6"/>
  <c r="I288" i="6"/>
  <c r="J288" i="6"/>
  <c r="I292" i="6"/>
  <c r="J292" i="6"/>
  <c r="I293" i="6"/>
  <c r="J293" i="6"/>
  <c r="I294" i="6"/>
  <c r="J294" i="6"/>
  <c r="I295" i="6"/>
  <c r="J295" i="6"/>
  <c r="I296" i="6"/>
  <c r="J296" i="6"/>
  <c r="I297" i="6"/>
  <c r="J297" i="6"/>
  <c r="I298" i="6"/>
  <c r="J298" i="6"/>
  <c r="I299" i="6"/>
  <c r="J299" i="6"/>
  <c r="I357" i="6"/>
  <c r="J357" i="6"/>
  <c r="I358" i="6"/>
  <c r="J358" i="6"/>
  <c r="I359" i="6"/>
  <c r="J359" i="6"/>
  <c r="I360" i="6"/>
  <c r="J360" i="6"/>
  <c r="I361" i="6"/>
  <c r="J361" i="6"/>
  <c r="I362" i="6"/>
  <c r="J362" i="6"/>
  <c r="I363" i="6"/>
  <c r="J363" i="6"/>
  <c r="I364" i="6"/>
  <c r="J364" i="6"/>
  <c r="I365" i="6"/>
  <c r="J365" i="6"/>
  <c r="I366" i="6"/>
  <c r="J366" i="6"/>
  <c r="I367" i="6"/>
  <c r="J367" i="6"/>
  <c r="I368" i="6"/>
  <c r="J368" i="6"/>
  <c r="I369" i="6"/>
  <c r="J369" i="6"/>
  <c r="I370" i="6"/>
  <c r="J370" i="6"/>
  <c r="I371" i="6"/>
  <c r="J371" i="6"/>
  <c r="I372" i="6"/>
  <c r="J372" i="6"/>
  <c r="I373" i="6"/>
  <c r="J373" i="6"/>
  <c r="I374" i="6"/>
  <c r="J374" i="6"/>
  <c r="I375" i="6"/>
  <c r="J375" i="6"/>
  <c r="I376" i="6"/>
  <c r="J376" i="6"/>
  <c r="I377" i="6"/>
  <c r="J377" i="6"/>
  <c r="I378" i="6"/>
  <c r="J378" i="6"/>
  <c r="I379" i="6"/>
  <c r="J379" i="6"/>
  <c r="I380" i="6"/>
  <c r="J380" i="6"/>
  <c r="I381" i="6"/>
  <c r="J381" i="6"/>
  <c r="I384" i="6"/>
  <c r="J384" i="6"/>
  <c r="I385" i="6"/>
  <c r="J385" i="6"/>
  <c r="I386" i="6"/>
  <c r="J386" i="6"/>
  <c r="I387" i="6"/>
  <c r="J387" i="6"/>
  <c r="I388" i="6"/>
  <c r="J388" i="6"/>
  <c r="I389" i="6"/>
  <c r="J389" i="6"/>
  <c r="I390" i="6"/>
  <c r="J390" i="6"/>
  <c r="I391" i="6"/>
  <c r="J391" i="6"/>
  <c r="I392" i="6"/>
  <c r="J392" i="6"/>
  <c r="I393" i="6"/>
  <c r="J393" i="6"/>
  <c r="I394" i="6"/>
  <c r="J394" i="6"/>
  <c r="I395" i="6"/>
  <c r="J395" i="6"/>
  <c r="I398" i="6"/>
  <c r="J398" i="6"/>
  <c r="I399" i="6"/>
  <c r="J399" i="6"/>
  <c r="I400" i="6"/>
  <c r="J400" i="6"/>
  <c r="I401" i="6"/>
  <c r="J401" i="6"/>
  <c r="I402" i="6"/>
  <c r="J402" i="6"/>
  <c r="I403" i="6"/>
  <c r="J403" i="6"/>
  <c r="I404" i="6"/>
  <c r="J404" i="6"/>
  <c r="I405" i="6"/>
  <c r="J405" i="6"/>
  <c r="I406" i="6"/>
  <c r="J406" i="6"/>
  <c r="I407" i="6"/>
  <c r="J407" i="6"/>
  <c r="I408" i="6"/>
  <c r="J408" i="6"/>
  <c r="I409" i="6"/>
  <c r="J409" i="6"/>
  <c r="I415" i="6"/>
  <c r="J415" i="6"/>
  <c r="I416" i="6"/>
  <c r="J416" i="6"/>
  <c r="I417" i="6"/>
  <c r="J417" i="6"/>
  <c r="I418" i="6"/>
  <c r="J418" i="6"/>
  <c r="I419" i="6"/>
  <c r="J419" i="6"/>
  <c r="I420" i="6"/>
  <c r="J420" i="6"/>
  <c r="I421" i="6"/>
  <c r="J421" i="6"/>
  <c r="I422" i="6"/>
  <c r="J422" i="6"/>
  <c r="I423" i="6"/>
  <c r="J423" i="6"/>
  <c r="I424" i="6"/>
  <c r="J424" i="6"/>
  <c r="I425" i="6"/>
  <c r="J425" i="6"/>
  <c r="I426" i="6"/>
  <c r="J426" i="6"/>
  <c r="I427" i="6"/>
  <c r="J427" i="6"/>
  <c r="I428" i="6"/>
  <c r="J428" i="6"/>
  <c r="I429" i="6"/>
  <c r="J429" i="6"/>
  <c r="I430" i="6"/>
  <c r="J430" i="6"/>
  <c r="I431" i="6"/>
  <c r="J431" i="6"/>
  <c r="I432" i="6"/>
  <c r="J432" i="6"/>
  <c r="I433" i="6"/>
  <c r="J433" i="6"/>
  <c r="I434" i="6"/>
  <c r="J434" i="6"/>
  <c r="I435" i="6"/>
  <c r="J435" i="6"/>
  <c r="I436" i="6"/>
  <c r="J436" i="6"/>
  <c r="I437" i="6"/>
  <c r="J437" i="6"/>
  <c r="I438" i="6"/>
  <c r="J438" i="6"/>
  <c r="I439" i="6"/>
  <c r="J439" i="6"/>
  <c r="I440" i="6"/>
  <c r="J440" i="6"/>
  <c r="I441" i="6"/>
  <c r="J441" i="6"/>
  <c r="I442" i="6"/>
  <c r="J442" i="6"/>
  <c r="I443" i="6"/>
  <c r="J443" i="6"/>
  <c r="I444" i="6"/>
  <c r="J444" i="6"/>
  <c r="I445" i="6"/>
  <c r="J445" i="6"/>
  <c r="I446" i="6"/>
  <c r="J446" i="6"/>
  <c r="I447" i="6"/>
  <c r="J447" i="6"/>
  <c r="I448" i="6"/>
  <c r="J448" i="6"/>
  <c r="I449" i="6"/>
  <c r="J449" i="6"/>
  <c r="I450" i="6"/>
  <c r="J450" i="6"/>
  <c r="I451" i="6"/>
  <c r="J451" i="6"/>
  <c r="I452" i="6"/>
  <c r="J452" i="6"/>
  <c r="I453" i="6"/>
  <c r="J453" i="6"/>
  <c r="I454" i="6"/>
  <c r="J454" i="6"/>
  <c r="I455" i="6"/>
  <c r="J455" i="6"/>
  <c r="I456" i="6"/>
  <c r="J456" i="6"/>
  <c r="I457" i="6"/>
  <c r="J457" i="6"/>
  <c r="I458" i="6"/>
  <c r="J458" i="6"/>
  <c r="I459" i="6"/>
  <c r="J459" i="6"/>
  <c r="I460" i="6"/>
  <c r="J460" i="6"/>
  <c r="I461" i="6"/>
  <c r="J461" i="6"/>
  <c r="I462" i="6"/>
  <c r="J462" i="6"/>
  <c r="I463" i="6"/>
  <c r="J463" i="6"/>
  <c r="I464" i="6"/>
  <c r="J464" i="6"/>
  <c r="I465" i="6"/>
  <c r="J465" i="6"/>
  <c r="I466" i="6"/>
  <c r="J466" i="6"/>
  <c r="I467" i="6"/>
  <c r="J467" i="6"/>
  <c r="I468" i="6"/>
  <c r="J468" i="6"/>
  <c r="I469" i="6"/>
  <c r="J469" i="6"/>
  <c r="D125" i="10" l="1"/>
  <c r="S22" i="6"/>
  <c r="S21" i="6"/>
  <c r="K66" i="6"/>
  <c r="K68" i="6"/>
  <c r="K150" i="6"/>
  <c r="K139" i="6"/>
  <c r="K116" i="6"/>
  <c r="K293" i="6"/>
  <c r="K203" i="6"/>
  <c r="K287" i="6"/>
  <c r="K175" i="6"/>
  <c r="K151" i="6"/>
  <c r="K34" i="6"/>
  <c r="K467" i="6"/>
  <c r="K297" i="6"/>
  <c r="K123" i="6"/>
  <c r="K452" i="6"/>
  <c r="K422" i="6"/>
  <c r="K418" i="6"/>
  <c r="K401" i="6"/>
  <c r="K399" i="6"/>
  <c r="K363" i="6"/>
  <c r="K286" i="6"/>
  <c r="K264" i="6"/>
  <c r="K51" i="6"/>
  <c r="K35" i="6"/>
  <c r="K402" i="6"/>
  <c r="K95" i="6"/>
  <c r="K46" i="6"/>
  <c r="K42" i="6"/>
  <c r="K250" i="6"/>
  <c r="K230" i="6"/>
  <c r="K215" i="6"/>
  <c r="K149" i="6"/>
  <c r="K468" i="6"/>
  <c r="K447" i="6"/>
  <c r="K431" i="6"/>
  <c r="K427" i="6"/>
  <c r="K388" i="6"/>
  <c r="K370" i="6"/>
  <c r="K88" i="6"/>
  <c r="K365" i="6"/>
  <c r="K91" i="6"/>
  <c r="K62" i="6"/>
  <c r="K60" i="6"/>
  <c r="K58" i="6"/>
  <c r="K255" i="6"/>
  <c r="K466" i="6"/>
  <c r="K395" i="6"/>
  <c r="K393" i="6"/>
  <c r="K279" i="6"/>
  <c r="K275" i="6"/>
  <c r="K273" i="6"/>
  <c r="K271" i="6"/>
  <c r="K84" i="6"/>
  <c r="K50" i="6"/>
  <c r="K292" i="6"/>
  <c r="K258" i="6"/>
  <c r="K256" i="6"/>
  <c r="K119" i="6"/>
  <c r="K56" i="6"/>
  <c r="K113" i="6"/>
  <c r="K111" i="6"/>
  <c r="K103" i="6"/>
  <c r="K99" i="6"/>
  <c r="K450" i="6"/>
  <c r="K448" i="6"/>
  <c r="K438" i="6"/>
  <c r="K436" i="6"/>
  <c r="K434" i="6"/>
  <c r="K432" i="6"/>
  <c r="K419" i="6"/>
  <c r="K415" i="6"/>
  <c r="K406" i="6"/>
  <c r="K398" i="6"/>
  <c r="K387" i="6"/>
  <c r="K385" i="6"/>
  <c r="K381" i="6"/>
  <c r="K377" i="6"/>
  <c r="K375" i="6"/>
  <c r="K373" i="6"/>
  <c r="K371" i="6"/>
  <c r="K285" i="6"/>
  <c r="K283" i="6"/>
  <c r="K262" i="6"/>
  <c r="K259" i="6"/>
  <c r="K239" i="6"/>
  <c r="K231" i="6"/>
  <c r="K225" i="6"/>
  <c r="K217" i="6"/>
  <c r="K199" i="6"/>
  <c r="K197" i="6"/>
  <c r="K195" i="6"/>
  <c r="K189" i="6"/>
  <c r="K183" i="6"/>
  <c r="K170" i="6"/>
  <c r="K160" i="6"/>
  <c r="K154" i="6"/>
  <c r="K137" i="6"/>
  <c r="K85" i="6"/>
  <c r="K72" i="6"/>
  <c r="K463" i="6"/>
  <c r="K461" i="6"/>
  <c r="K459" i="6"/>
  <c r="K439" i="6"/>
  <c r="K384" i="6"/>
  <c r="K361" i="6"/>
  <c r="K268" i="6"/>
  <c r="K246" i="6"/>
  <c r="K213" i="6"/>
  <c r="K211" i="6"/>
  <c r="K190" i="6"/>
  <c r="K186" i="6"/>
  <c r="K171" i="6"/>
  <c r="K167" i="6"/>
  <c r="K155" i="6"/>
  <c r="K146" i="6"/>
  <c r="K138" i="6"/>
  <c r="K122" i="6"/>
  <c r="K81" i="6"/>
  <c r="K73" i="6"/>
  <c r="K69" i="6"/>
  <c r="K54" i="6"/>
  <c r="K41" i="6"/>
  <c r="K39" i="6"/>
  <c r="K455" i="6"/>
  <c r="K362" i="6"/>
  <c r="K280" i="6"/>
  <c r="K265" i="6"/>
  <c r="K247" i="6"/>
  <c r="K235" i="6"/>
  <c r="K207" i="6"/>
  <c r="K166" i="6"/>
  <c r="K107" i="6"/>
  <c r="K65" i="6"/>
  <c r="K464" i="6"/>
  <c r="K451" i="6"/>
  <c r="K443" i="6"/>
  <c r="K435" i="6"/>
  <c r="K430" i="6"/>
  <c r="K428" i="6"/>
  <c r="K416" i="6"/>
  <c r="K392" i="6"/>
  <c r="K390" i="6"/>
  <c r="K369" i="6"/>
  <c r="K367" i="6"/>
  <c r="K276" i="6"/>
  <c r="K228" i="6"/>
  <c r="K220" i="6"/>
  <c r="K218" i="6"/>
  <c r="K202" i="6"/>
  <c r="K194" i="6"/>
  <c r="K181" i="6"/>
  <c r="K147" i="6"/>
  <c r="K132" i="6"/>
  <c r="K127" i="6"/>
  <c r="K114" i="6"/>
  <c r="K112" i="6"/>
  <c r="K79" i="6"/>
  <c r="K77" i="6"/>
  <c r="K61" i="6"/>
  <c r="K458" i="6"/>
  <c r="K456" i="6"/>
  <c r="K454" i="6"/>
  <c r="K420" i="6"/>
  <c r="K378" i="6"/>
  <c r="K374" i="6"/>
  <c r="K372" i="6"/>
  <c r="K282" i="6"/>
  <c r="K272" i="6"/>
  <c r="K240" i="6"/>
  <c r="K234" i="6"/>
  <c r="K221" i="6"/>
  <c r="K210" i="6"/>
  <c r="K208" i="6"/>
  <c r="K206" i="6"/>
  <c r="K176" i="6"/>
  <c r="K133" i="6"/>
  <c r="K115" i="6"/>
  <c r="K110" i="6"/>
  <c r="K102" i="6"/>
  <c r="K100" i="6"/>
  <c r="K80" i="6"/>
  <c r="K64" i="6"/>
  <c r="K57" i="6"/>
  <c r="K53" i="6"/>
  <c r="K444" i="6"/>
  <c r="K405" i="6"/>
  <c r="K379" i="6"/>
  <c r="K299" i="6"/>
  <c r="K296" i="6"/>
  <c r="K261" i="6"/>
  <c r="K241" i="6"/>
  <c r="K237" i="6"/>
  <c r="K187" i="6"/>
  <c r="K163" i="6"/>
  <c r="K148" i="6"/>
  <c r="K104" i="6"/>
  <c r="K97" i="6"/>
  <c r="K90" i="6"/>
  <c r="K70" i="6"/>
  <c r="K59" i="6"/>
  <c r="K37" i="6"/>
  <c r="K462" i="6"/>
  <c r="K460" i="6"/>
  <c r="K429" i="6"/>
  <c r="K426" i="6"/>
  <c r="K424" i="6"/>
  <c r="K391" i="6"/>
  <c r="K389" i="6"/>
  <c r="K277" i="6"/>
  <c r="K270" i="6"/>
  <c r="K244" i="6"/>
  <c r="K224" i="6"/>
  <c r="K214" i="6"/>
  <c r="K164" i="6"/>
  <c r="K145" i="6"/>
  <c r="K130" i="6"/>
  <c r="K78" i="6"/>
  <c r="K38" i="6"/>
  <c r="K446" i="6"/>
  <c r="K408" i="6"/>
  <c r="K403" i="6"/>
  <c r="K358" i="6"/>
  <c r="K294" i="6"/>
  <c r="K257" i="6"/>
  <c r="K243" i="6"/>
  <c r="K106" i="6"/>
  <c r="K94" i="6"/>
  <c r="K359" i="6"/>
  <c r="K267" i="6"/>
  <c r="K198" i="6"/>
  <c r="K161" i="6"/>
  <c r="K152" i="6"/>
  <c r="K125" i="6"/>
  <c r="K445" i="6"/>
  <c r="K442" i="6"/>
  <c r="K440" i="6"/>
  <c r="K423" i="6"/>
  <c r="K409" i="6"/>
  <c r="K407" i="6"/>
  <c r="K281" i="6"/>
  <c r="K251" i="6"/>
  <c r="K248" i="6"/>
  <c r="K227" i="6"/>
  <c r="K201" i="6"/>
  <c r="K196" i="6"/>
  <c r="K180" i="6"/>
  <c r="K177" i="6"/>
  <c r="K173" i="6"/>
  <c r="K159" i="6"/>
  <c r="K142" i="6"/>
  <c r="K135" i="6"/>
  <c r="K118" i="6"/>
  <c r="K109" i="6"/>
  <c r="K98" i="6"/>
  <c r="K82" i="6"/>
  <c r="K48" i="6"/>
  <c r="K45" i="6"/>
  <c r="K366" i="6"/>
  <c r="K357" i="6"/>
  <c r="K298" i="6"/>
  <c r="K269" i="6"/>
  <c r="K254" i="6"/>
  <c r="K242" i="6"/>
  <c r="K238" i="6"/>
  <c r="K232" i="6"/>
  <c r="K226" i="6"/>
  <c r="K223" i="6"/>
  <c r="K212" i="6"/>
  <c r="K193" i="6"/>
  <c r="K178" i="6"/>
  <c r="K174" i="6"/>
  <c r="K168" i="6"/>
  <c r="K162" i="6"/>
  <c r="K158" i="6"/>
  <c r="K141" i="6"/>
  <c r="K134" i="6"/>
  <c r="K126" i="6"/>
  <c r="K124" i="6"/>
  <c r="K96" i="6"/>
  <c r="K89" i="6"/>
  <c r="K76" i="6"/>
  <c r="K63" i="6"/>
  <c r="K49" i="6"/>
  <c r="K47" i="6"/>
  <c r="K44" i="6"/>
  <c r="K441" i="6"/>
  <c r="K404" i="6"/>
  <c r="K457" i="6"/>
  <c r="K425" i="6"/>
  <c r="K386" i="6"/>
  <c r="K368" i="6"/>
  <c r="K295" i="6"/>
  <c r="K253" i="6"/>
  <c r="K192" i="6"/>
  <c r="K156" i="6"/>
  <c r="K469" i="6"/>
  <c r="K453" i="6"/>
  <c r="K437" i="6"/>
  <c r="K421" i="6"/>
  <c r="K400" i="6"/>
  <c r="K380" i="6"/>
  <c r="K364" i="6"/>
  <c r="K288" i="6"/>
  <c r="K266" i="6"/>
  <c r="K236" i="6"/>
  <c r="K209" i="6"/>
  <c r="K172" i="6"/>
  <c r="K120" i="6"/>
  <c r="K105" i="6"/>
  <c r="K55" i="6"/>
  <c r="K40" i="6"/>
  <c r="K465" i="6"/>
  <c r="K449" i="6"/>
  <c r="K433" i="6"/>
  <c r="K417" i="6"/>
  <c r="K394" i="6"/>
  <c r="K376" i="6"/>
  <c r="K360" i="6"/>
  <c r="K284" i="6"/>
  <c r="K252" i="6"/>
  <c r="K222" i="6"/>
  <c r="K191" i="6"/>
  <c r="K157" i="6"/>
  <c r="K143" i="6"/>
  <c r="K74" i="6"/>
  <c r="K278" i="6"/>
  <c r="K263" i="6"/>
  <c r="K249" i="6"/>
  <c r="K233" i="6"/>
  <c r="K219" i="6"/>
  <c r="K205" i="6"/>
  <c r="K188" i="6"/>
  <c r="K169" i="6"/>
  <c r="K153" i="6"/>
  <c r="K144" i="6"/>
  <c r="K121" i="6"/>
  <c r="K92" i="6"/>
  <c r="K75" i="6"/>
  <c r="K274" i="6"/>
  <c r="K260" i="6"/>
  <c r="K245" i="6"/>
  <c r="K229" i="6"/>
  <c r="K216" i="6"/>
  <c r="K200" i="6"/>
  <c r="K182" i="6"/>
  <c r="K165" i="6"/>
  <c r="K140" i="6"/>
  <c r="K108" i="6"/>
  <c r="K93" i="6"/>
  <c r="K71" i="6"/>
  <c r="K43" i="6"/>
  <c r="K136" i="6"/>
  <c r="K117" i="6"/>
  <c r="K101" i="6"/>
  <c r="K83" i="6"/>
  <c r="K67" i="6"/>
  <c r="K52" i="6"/>
  <c r="K36" i="6"/>
  <c r="D8" i="10" l="1"/>
  <c r="D9" i="10"/>
  <c r="R249" i="6"/>
  <c r="R366" i="6"/>
  <c r="R180" i="6"/>
  <c r="S181" i="6" s="1"/>
  <c r="R106" i="6"/>
  <c r="R70" i="6"/>
  <c r="S71" i="6" s="1"/>
  <c r="R133" i="6"/>
  <c r="S134" i="6" s="1"/>
  <c r="R378" i="6"/>
  <c r="R147" i="6"/>
  <c r="S148" i="6" s="1"/>
  <c r="R384" i="6"/>
  <c r="R259" i="6"/>
  <c r="S260" i="6" s="1"/>
  <c r="R434" i="6"/>
  <c r="S435" i="6" s="1"/>
  <c r="R255" i="6"/>
  <c r="R468" i="6"/>
  <c r="S469" i="6" s="1"/>
  <c r="R263" i="6"/>
  <c r="S264" i="6" s="1"/>
  <c r="R284" i="6"/>
  <c r="S285" i="6" s="1"/>
  <c r="R417" i="6"/>
  <c r="R156" i="6"/>
  <c r="R425" i="6"/>
  <c r="R126" i="6"/>
  <c r="S127" i="6" s="1"/>
  <c r="R232" i="6"/>
  <c r="R45" i="6"/>
  <c r="R109" i="6"/>
  <c r="S110" i="6" s="1"/>
  <c r="R159" i="6"/>
  <c r="S160" i="6" s="1"/>
  <c r="R423" i="6"/>
  <c r="S424" i="6" s="1"/>
  <c r="R78" i="6"/>
  <c r="S79" i="6" s="1"/>
  <c r="R214" i="6"/>
  <c r="S215" i="6" s="1"/>
  <c r="R90" i="6"/>
  <c r="R163" i="6"/>
  <c r="R57" i="6"/>
  <c r="S58" i="6" s="1"/>
  <c r="R221" i="6"/>
  <c r="S222" i="6" s="1"/>
  <c r="R282" i="6"/>
  <c r="S283" i="6" s="1"/>
  <c r="R420" i="6"/>
  <c r="R114" i="6"/>
  <c r="S115" i="6" s="1"/>
  <c r="R369" i="6"/>
  <c r="R428" i="6"/>
  <c r="S429" i="6" s="1"/>
  <c r="R451" i="6"/>
  <c r="S452" i="6" s="1"/>
  <c r="R265" i="6"/>
  <c r="R39" i="6"/>
  <c r="R186" i="6"/>
  <c r="R439" i="6"/>
  <c r="R72" i="6"/>
  <c r="R225" i="6"/>
  <c r="S226" i="6" s="1"/>
  <c r="R415" i="6"/>
  <c r="S416" i="6" s="1"/>
  <c r="R436" i="6"/>
  <c r="S437" i="6" s="1"/>
  <c r="R292" i="6"/>
  <c r="R149" i="6"/>
  <c r="S150" i="6" s="1"/>
  <c r="R151" i="6"/>
  <c r="S152" i="6" s="1"/>
  <c r="R216" i="6"/>
  <c r="S217" i="6" s="1"/>
  <c r="R274" i="6"/>
  <c r="R143" i="6"/>
  <c r="R120" i="6"/>
  <c r="S121" i="6" s="1"/>
  <c r="R124" i="6"/>
  <c r="S125" i="6" s="1"/>
  <c r="R98" i="6"/>
  <c r="S99" i="6" s="1"/>
  <c r="R100" i="6"/>
  <c r="R272" i="6"/>
  <c r="S273" i="6" s="1"/>
  <c r="R218" i="6"/>
  <c r="R455" i="6"/>
  <c r="R171" i="6"/>
  <c r="R52" i="6"/>
  <c r="R93" i="6"/>
  <c r="R182" i="6"/>
  <c r="S183" i="6" s="1"/>
  <c r="R245" i="6"/>
  <c r="R75" i="6"/>
  <c r="R153" i="6"/>
  <c r="R278" i="6"/>
  <c r="S279" i="6" s="1"/>
  <c r="R55" i="6"/>
  <c r="S56" i="6" s="1"/>
  <c r="R209" i="6"/>
  <c r="S210" i="6" s="1"/>
  <c r="R364" i="6"/>
  <c r="S365" i="6" s="1"/>
  <c r="R298" i="6"/>
  <c r="S299" i="6" s="1"/>
  <c r="R118" i="6"/>
  <c r="S119" i="6" s="1"/>
  <c r="R440" i="6"/>
  <c r="R130" i="6"/>
  <c r="R261" i="6"/>
  <c r="S262" i="6" s="1"/>
  <c r="R405" i="6"/>
  <c r="R206" i="6"/>
  <c r="R372" i="6"/>
  <c r="S373" i="6" s="1"/>
  <c r="R390" i="6"/>
  <c r="S391" i="6" s="1"/>
  <c r="R430" i="6"/>
  <c r="S431" i="6" s="1"/>
  <c r="R464" i="6"/>
  <c r="S465" i="6" s="1"/>
  <c r="R280" i="6"/>
  <c r="S281" i="6" s="1"/>
  <c r="R190" i="6"/>
  <c r="R268" i="6"/>
  <c r="R387" i="6"/>
  <c r="R438" i="6"/>
  <c r="S439" i="6" s="1"/>
  <c r="R103" i="6"/>
  <c r="R88" i="6"/>
  <c r="S89" i="6" s="1"/>
  <c r="R286" i="6"/>
  <c r="R175" i="6"/>
  <c r="S176" i="6" s="1"/>
  <c r="R200" i="6"/>
  <c r="S204" i="6" s="1"/>
  <c r="R169" i="6"/>
  <c r="S170" i="6" s="1"/>
  <c r="R236" i="6"/>
  <c r="R453" i="6"/>
  <c r="S454" i="6" s="1"/>
  <c r="R49" i="6"/>
  <c r="R96" i="6"/>
  <c r="S97" i="6" s="1"/>
  <c r="D57" i="10" s="1"/>
  <c r="R141" i="6"/>
  <c r="S142" i="6" s="1"/>
  <c r="R223" i="6"/>
  <c r="S224" i="6" s="1"/>
  <c r="R357" i="6"/>
  <c r="R82" i="6"/>
  <c r="S83" i="6" s="1"/>
  <c r="R135" i="6"/>
  <c r="S136" i="6" s="1"/>
  <c r="R177" i="6"/>
  <c r="S178" i="6" s="1"/>
  <c r="S179" i="6" s="1"/>
  <c r="D43" i="10" s="1"/>
  <c r="R227" i="6"/>
  <c r="R161" i="6"/>
  <c r="S162" i="6" s="1"/>
  <c r="R59" i="6"/>
  <c r="R296" i="6"/>
  <c r="S297" i="6" s="1"/>
  <c r="R444" i="6"/>
  <c r="R80" i="6"/>
  <c r="S81" i="6" s="1"/>
  <c r="R240" i="6"/>
  <c r="R374" i="6"/>
  <c r="R392" i="6"/>
  <c r="R122" i="6"/>
  <c r="S123" i="6" s="1"/>
  <c r="R211" i="6"/>
  <c r="R137" i="6"/>
  <c r="R398" i="6"/>
  <c r="R432" i="6"/>
  <c r="S433" i="6" s="1"/>
  <c r="D120" i="10" s="1"/>
  <c r="R111" i="6"/>
  <c r="R84" i="6"/>
  <c r="S85" i="6" s="1"/>
  <c r="R466" i="6"/>
  <c r="S467" i="6" s="1"/>
  <c r="R62" i="6"/>
  <c r="R447" i="6"/>
  <c r="S448" i="6" s="1"/>
  <c r="R42" i="6"/>
  <c r="R116" i="6"/>
  <c r="S117" i="6" s="1"/>
  <c r="R66" i="6"/>
  <c r="J30" i="6"/>
  <c r="I30" i="6"/>
  <c r="J29" i="6"/>
  <c r="I29" i="6"/>
  <c r="J14" i="6"/>
  <c r="I14" i="6"/>
  <c r="J28" i="6"/>
  <c r="I28" i="6"/>
  <c r="J27" i="6"/>
  <c r="I27" i="6"/>
  <c r="J11" i="6"/>
  <c r="I11" i="6"/>
  <c r="J13" i="6"/>
  <c r="I13" i="6"/>
  <c r="J26" i="6"/>
  <c r="I26" i="6"/>
  <c r="J25" i="6"/>
  <c r="I25" i="6"/>
  <c r="J24" i="6"/>
  <c r="I24" i="6"/>
  <c r="J10" i="6"/>
  <c r="I10" i="6"/>
  <c r="J9" i="6"/>
  <c r="I9" i="6"/>
  <c r="J23" i="6"/>
  <c r="I23" i="6"/>
  <c r="J12" i="6"/>
  <c r="I12" i="6"/>
  <c r="J19" i="6"/>
  <c r="I19" i="6"/>
  <c r="J18" i="6"/>
  <c r="I18" i="6"/>
  <c r="J33" i="6"/>
  <c r="I33" i="6"/>
  <c r="J32" i="6"/>
  <c r="I32" i="6"/>
  <c r="J8" i="6"/>
  <c r="I8" i="6"/>
  <c r="J17" i="6"/>
  <c r="I17" i="6"/>
  <c r="J16" i="6"/>
  <c r="I16" i="6"/>
  <c r="J15" i="6"/>
  <c r="I15" i="6"/>
  <c r="J7" i="6"/>
  <c r="I7" i="6"/>
  <c r="J31" i="6"/>
  <c r="I31" i="6"/>
  <c r="J6" i="6"/>
  <c r="I6" i="6"/>
  <c r="G4" i="6"/>
  <c r="F4" i="6"/>
  <c r="D69" i="10" l="1"/>
  <c r="D42" i="10"/>
  <c r="D117" i="10"/>
  <c r="D49" i="10"/>
  <c r="D59" i="10"/>
  <c r="D116" i="10"/>
  <c r="D51" i="10"/>
  <c r="D29" i="10"/>
  <c r="D53" i="10"/>
  <c r="D70" i="10"/>
  <c r="D61" i="10"/>
  <c r="D88" i="10"/>
  <c r="D115" i="10"/>
  <c r="D63" i="10"/>
  <c r="D62" i="10"/>
  <c r="S290" i="6"/>
  <c r="S291" i="6"/>
  <c r="S287" i="6"/>
  <c r="S289" i="6"/>
  <c r="S288" i="6"/>
  <c r="S388" i="6"/>
  <c r="D107" i="10" s="1"/>
  <c r="S389" i="6"/>
  <c r="S422" i="6"/>
  <c r="S421" i="6"/>
  <c r="S402" i="6"/>
  <c r="S399" i="6"/>
  <c r="S403" i="6"/>
  <c r="S401" i="6"/>
  <c r="S404" i="6"/>
  <c r="S400" i="6"/>
  <c r="S446" i="6"/>
  <c r="S445" i="6"/>
  <c r="S271" i="6"/>
  <c r="S270" i="6"/>
  <c r="S269" i="6"/>
  <c r="S409" i="6"/>
  <c r="S407" i="6"/>
  <c r="S408" i="6"/>
  <c r="S406" i="6"/>
  <c r="D112" i="10" s="1"/>
  <c r="S380" i="6"/>
  <c r="S381" i="6"/>
  <c r="S379" i="6"/>
  <c r="S383" i="6"/>
  <c r="S382" i="6"/>
  <c r="S426" i="6"/>
  <c r="D126" i="10" s="1"/>
  <c r="S427" i="6"/>
  <c r="S367" i="6"/>
  <c r="S368" i="6"/>
  <c r="S443" i="6"/>
  <c r="S442" i="6"/>
  <c r="S441" i="6"/>
  <c r="S418" i="6"/>
  <c r="S419" i="6"/>
  <c r="D122" i="10" s="1"/>
  <c r="S394" i="6"/>
  <c r="S395" i="6"/>
  <c r="S393" i="6"/>
  <c r="S397" i="6"/>
  <c r="S396" i="6"/>
  <c r="S361" i="6"/>
  <c r="S358" i="6"/>
  <c r="S362" i="6"/>
  <c r="S359" i="6"/>
  <c r="S360" i="6"/>
  <c r="S363" i="6"/>
  <c r="S375" i="6"/>
  <c r="S377" i="6"/>
  <c r="S376" i="6"/>
  <c r="S457" i="6"/>
  <c r="S456" i="6"/>
  <c r="D118" i="10" s="1"/>
  <c r="S458" i="6"/>
  <c r="S459" i="6"/>
  <c r="S370" i="6"/>
  <c r="S371" i="6"/>
  <c r="S277" i="6"/>
  <c r="S276" i="6"/>
  <c r="S275" i="6"/>
  <c r="S294" i="6"/>
  <c r="S295" i="6"/>
  <c r="S293" i="6"/>
  <c r="S266" i="6"/>
  <c r="S267" i="6"/>
  <c r="S386" i="6"/>
  <c r="S385" i="6"/>
  <c r="S139" i="6"/>
  <c r="S140" i="6"/>
  <c r="S138" i="6"/>
  <c r="S201" i="6"/>
  <c r="S203" i="6"/>
  <c r="D30" i="10" s="1"/>
  <c r="S202" i="6"/>
  <c r="S205" i="6"/>
  <c r="S196" i="6"/>
  <c r="S192" i="6"/>
  <c r="S193" i="6"/>
  <c r="S197" i="6"/>
  <c r="S191" i="6"/>
  <c r="S199" i="6"/>
  <c r="S194" i="6"/>
  <c r="S195" i="6"/>
  <c r="S198" i="6"/>
  <c r="S40" i="6"/>
  <c r="S41" i="6"/>
  <c r="S69" i="6"/>
  <c r="S68" i="6"/>
  <c r="S67" i="6"/>
  <c r="S65" i="6"/>
  <c r="S64" i="6"/>
  <c r="S63" i="6"/>
  <c r="D28" i="10" s="1"/>
  <c r="S207" i="6"/>
  <c r="S208" i="6"/>
  <c r="S77" i="6"/>
  <c r="S76" i="6"/>
  <c r="S53" i="6"/>
  <c r="S54" i="6"/>
  <c r="S168" i="6"/>
  <c r="S165" i="6"/>
  <c r="S167" i="6"/>
  <c r="S164" i="6"/>
  <c r="S166" i="6"/>
  <c r="S233" i="6"/>
  <c r="S235" i="6"/>
  <c r="S234" i="6"/>
  <c r="S258" i="6"/>
  <c r="S257" i="6"/>
  <c r="S256" i="6"/>
  <c r="S108" i="6"/>
  <c r="S107" i="6"/>
  <c r="S228" i="6"/>
  <c r="S230" i="6"/>
  <c r="S229" i="6"/>
  <c r="S231" i="6"/>
  <c r="S51" i="6"/>
  <c r="S50" i="6"/>
  <c r="S248" i="6"/>
  <c r="S247" i="6"/>
  <c r="S246" i="6"/>
  <c r="S172" i="6"/>
  <c r="S174" i="6"/>
  <c r="S173" i="6"/>
  <c r="S101" i="6"/>
  <c r="S102" i="6"/>
  <c r="S187" i="6"/>
  <c r="S188" i="6"/>
  <c r="S189" i="6"/>
  <c r="S92" i="6"/>
  <c r="S91" i="6"/>
  <c r="S44" i="6"/>
  <c r="S43" i="6"/>
  <c r="S105" i="6"/>
  <c r="S104" i="6"/>
  <c r="S146" i="6"/>
  <c r="S145" i="6"/>
  <c r="S144" i="6"/>
  <c r="S112" i="6"/>
  <c r="S113" i="6"/>
  <c r="S212" i="6"/>
  <c r="S213" i="6"/>
  <c r="S244" i="6"/>
  <c r="S242" i="6"/>
  <c r="S243" i="6"/>
  <c r="S241" i="6"/>
  <c r="S60" i="6"/>
  <c r="S61" i="6"/>
  <c r="S238" i="6"/>
  <c r="S237" i="6"/>
  <c r="S239" i="6"/>
  <c r="S132" i="6"/>
  <c r="S131" i="6"/>
  <c r="S155" i="6"/>
  <c r="S154" i="6"/>
  <c r="S95" i="6"/>
  <c r="S94" i="6"/>
  <c r="S220" i="6"/>
  <c r="S219" i="6"/>
  <c r="S73" i="6"/>
  <c r="S74" i="6"/>
  <c r="D45" i="10" s="1"/>
  <c r="S47" i="6"/>
  <c r="S46" i="6"/>
  <c r="S48" i="6"/>
  <c r="S158" i="6"/>
  <c r="S157" i="6"/>
  <c r="S253" i="6"/>
  <c r="S254" i="6"/>
  <c r="S251" i="6"/>
  <c r="S252" i="6"/>
  <c r="S250" i="6"/>
  <c r="K14" i="6"/>
  <c r="K29" i="6"/>
  <c r="K31" i="6"/>
  <c r="K6" i="6"/>
  <c r="K15" i="6"/>
  <c r="K17" i="6"/>
  <c r="K23" i="6"/>
  <c r="K13" i="6"/>
  <c r="K16" i="6"/>
  <c r="K24" i="6"/>
  <c r="K25" i="6"/>
  <c r="K11" i="6"/>
  <c r="K7" i="6"/>
  <c r="K33" i="6"/>
  <c r="K19" i="6"/>
  <c r="K26" i="6"/>
  <c r="K27" i="6"/>
  <c r="R27" i="6" s="1"/>
  <c r="K30" i="6"/>
  <c r="K32" i="6"/>
  <c r="K18" i="6"/>
  <c r="K10" i="6"/>
  <c r="K28" i="6"/>
  <c r="K8" i="6"/>
  <c r="K12" i="6"/>
  <c r="K9" i="6"/>
  <c r="D76" i="10" l="1"/>
  <c r="D56" i="10"/>
  <c r="D67" i="10"/>
  <c r="D72" i="10"/>
  <c r="D46" i="10"/>
  <c r="D87" i="10"/>
  <c r="D100" i="10"/>
  <c r="D99" i="10"/>
  <c r="D86" i="10"/>
  <c r="D65" i="10"/>
  <c r="D18" i="10"/>
  <c r="D85" i="10"/>
  <c r="D36" i="10"/>
  <c r="D60" i="10"/>
  <c r="D58" i="10"/>
  <c r="D83" i="10"/>
  <c r="D77" i="10"/>
  <c r="D48" i="10"/>
  <c r="D96" i="10"/>
  <c r="D108" i="10"/>
  <c r="D93" i="10"/>
  <c r="D94" i="10"/>
  <c r="D78" i="10"/>
  <c r="D68" i="10"/>
  <c r="D33" i="10"/>
  <c r="D38" i="10"/>
  <c r="D121" i="10"/>
  <c r="D41" i="10"/>
  <c r="D44" i="10"/>
  <c r="D14" i="10"/>
  <c r="D40" i="10"/>
  <c r="D104" i="10"/>
  <c r="D50" i="10"/>
  <c r="D47" i="10"/>
  <c r="D81" i="10"/>
  <c r="D66" i="10"/>
  <c r="D79" i="10"/>
  <c r="D101" i="10"/>
  <c r="D110" i="10"/>
  <c r="D111" i="10"/>
  <c r="D127" i="10"/>
  <c r="D73" i="10"/>
  <c r="D16" i="10"/>
  <c r="D54" i="10"/>
  <c r="D35" i="10"/>
  <c r="D23" i="10"/>
  <c r="D34" i="10"/>
  <c r="D92" i="10"/>
  <c r="D123" i="10"/>
  <c r="D105" i="10"/>
  <c r="D98" i="10"/>
  <c r="D97" i="10"/>
  <c r="D124" i="10"/>
  <c r="D80" i="10"/>
  <c r="D24" i="10"/>
  <c r="D114" i="10"/>
  <c r="D64" i="10"/>
  <c r="D71" i="10"/>
  <c r="D90" i="10"/>
  <c r="D39" i="10"/>
  <c r="D102" i="10"/>
  <c r="D119" i="10"/>
  <c r="D84" i="10"/>
  <c r="D37" i="10"/>
  <c r="D106" i="10"/>
  <c r="D103" i="10"/>
  <c r="D113" i="10"/>
  <c r="D95" i="10"/>
  <c r="D109" i="10"/>
  <c r="D75" i="10"/>
  <c r="D74" i="10"/>
  <c r="S30" i="6"/>
  <c r="S29" i="6"/>
  <c r="S28" i="6"/>
  <c r="R18" i="6"/>
  <c r="S19" i="6" s="1"/>
  <c r="R31" i="6"/>
  <c r="S32" i="6" s="1"/>
  <c r="R33" i="6"/>
  <c r="R23" i="6"/>
  <c r="S24" i="6" s="1"/>
  <c r="R15" i="6"/>
  <c r="R8" i="6"/>
  <c r="S9" i="6" s="1"/>
  <c r="R10" i="6"/>
  <c r="S11" i="6" s="1"/>
  <c r="R12" i="6"/>
  <c r="R25" i="6"/>
  <c r="S26" i="6" s="1"/>
  <c r="R6" i="6"/>
  <c r="D10" i="10" l="1"/>
  <c r="D6" i="10"/>
  <c r="D27" i="10"/>
  <c r="D20" i="10"/>
  <c r="D25" i="10"/>
  <c r="D17" i="10"/>
  <c r="S7" i="6"/>
  <c r="R472" i="6"/>
  <c r="S13" i="6"/>
  <c r="S14" i="6"/>
  <c r="S38" i="6"/>
  <c r="S35" i="6"/>
  <c r="S37" i="6"/>
  <c r="S34" i="6"/>
  <c r="S36" i="6"/>
  <c r="S17" i="6"/>
  <c r="S16" i="6"/>
  <c r="N78" i="1"/>
  <c r="N80" i="1"/>
  <c r="N85" i="1"/>
  <c r="N89" i="1"/>
  <c r="N93" i="1"/>
  <c r="N96" i="1"/>
  <c r="N99" i="1"/>
  <c r="N100" i="1"/>
  <c r="N102" i="1"/>
  <c r="N103" i="1"/>
  <c r="N104" i="1"/>
  <c r="N107" i="1"/>
  <c r="N108" i="1"/>
  <c r="N111" i="1"/>
  <c r="N112" i="1"/>
  <c r="N114" i="1"/>
  <c r="N115" i="1"/>
  <c r="N116" i="1"/>
  <c r="N117" i="1"/>
  <c r="J75" i="1"/>
  <c r="K75" i="1"/>
  <c r="J76" i="1"/>
  <c r="K76" i="1"/>
  <c r="J77" i="1"/>
  <c r="K77" i="1"/>
  <c r="J78" i="1"/>
  <c r="K78" i="1"/>
  <c r="J79" i="1"/>
  <c r="K79" i="1"/>
  <c r="J80" i="1"/>
  <c r="K80" i="1"/>
  <c r="J81" i="1"/>
  <c r="K81" i="1"/>
  <c r="J82" i="1"/>
  <c r="K82" i="1"/>
  <c r="J83" i="1"/>
  <c r="K83" i="1"/>
  <c r="J84" i="1"/>
  <c r="K84" i="1"/>
  <c r="J85" i="1"/>
  <c r="K85" i="1"/>
  <c r="J86" i="1"/>
  <c r="K86" i="1"/>
  <c r="J87" i="1"/>
  <c r="K87" i="1"/>
  <c r="J88" i="1"/>
  <c r="K88" i="1"/>
  <c r="J89" i="1"/>
  <c r="K89" i="1"/>
  <c r="J90" i="1"/>
  <c r="K90" i="1"/>
  <c r="J91" i="1"/>
  <c r="K91" i="1"/>
  <c r="J92" i="1"/>
  <c r="K92" i="1"/>
  <c r="J93" i="1"/>
  <c r="K93" i="1"/>
  <c r="J94" i="1"/>
  <c r="K94" i="1"/>
  <c r="J95" i="1"/>
  <c r="K95" i="1"/>
  <c r="J96" i="1"/>
  <c r="K96" i="1"/>
  <c r="J97" i="1"/>
  <c r="K97" i="1"/>
  <c r="J98" i="1"/>
  <c r="K98" i="1"/>
  <c r="J99" i="1"/>
  <c r="K99" i="1"/>
  <c r="J100" i="1"/>
  <c r="K100" i="1"/>
  <c r="J101" i="1"/>
  <c r="K101" i="1"/>
  <c r="J102" i="1"/>
  <c r="K102" i="1"/>
  <c r="J103" i="1"/>
  <c r="K103" i="1"/>
  <c r="J104" i="1"/>
  <c r="K104" i="1"/>
  <c r="J105" i="1"/>
  <c r="K105" i="1"/>
  <c r="J106" i="1"/>
  <c r="K106" i="1"/>
  <c r="J107" i="1"/>
  <c r="K107" i="1"/>
  <c r="J108" i="1"/>
  <c r="K108" i="1"/>
  <c r="J109" i="1"/>
  <c r="K109" i="1"/>
  <c r="J110" i="1"/>
  <c r="K110" i="1"/>
  <c r="J111" i="1"/>
  <c r="K111" i="1"/>
  <c r="J112" i="1"/>
  <c r="K112" i="1"/>
  <c r="J113" i="1"/>
  <c r="K113" i="1"/>
  <c r="J114" i="1"/>
  <c r="K114" i="1"/>
  <c r="J115" i="1"/>
  <c r="K115" i="1"/>
  <c r="J116" i="1"/>
  <c r="K116" i="1"/>
  <c r="J117" i="1"/>
  <c r="K117" i="1"/>
  <c r="J118" i="1"/>
  <c r="K118" i="1"/>
  <c r="J119" i="1"/>
  <c r="K119" i="1"/>
  <c r="J120" i="1"/>
  <c r="K120" i="1"/>
  <c r="D12" i="10" l="1"/>
  <c r="D26" i="10"/>
  <c r="D15" i="10"/>
  <c r="D21" i="10"/>
  <c r="D11" i="10"/>
  <c r="D13" i="10"/>
  <c r="D22" i="10"/>
  <c r="D7" i="10"/>
  <c r="D19" i="10"/>
  <c r="D89" i="10"/>
  <c r="S472" i="6"/>
  <c r="L119" i="1"/>
  <c r="M119" i="1" s="1"/>
  <c r="L117" i="1"/>
  <c r="M117" i="1" s="1"/>
  <c r="L115" i="1"/>
  <c r="M115" i="1" s="1"/>
  <c r="L113" i="1"/>
  <c r="M113" i="1" s="1"/>
  <c r="L111" i="1"/>
  <c r="M111" i="1" s="1"/>
  <c r="L109" i="1"/>
  <c r="M109" i="1" s="1"/>
  <c r="L107" i="1"/>
  <c r="M107" i="1" s="1"/>
  <c r="L105" i="1"/>
  <c r="M105" i="1" s="1"/>
  <c r="L103" i="1"/>
  <c r="M103" i="1" s="1"/>
  <c r="L101" i="1"/>
  <c r="M101" i="1" s="1"/>
  <c r="L99" i="1"/>
  <c r="M99" i="1" s="1"/>
  <c r="L97" i="1"/>
  <c r="M97" i="1" s="1"/>
  <c r="L95" i="1"/>
  <c r="M95" i="1" s="1"/>
  <c r="L93" i="1"/>
  <c r="M93" i="1" s="1"/>
  <c r="L91" i="1"/>
  <c r="M91" i="1" s="1"/>
  <c r="L89" i="1"/>
  <c r="M89" i="1" s="1"/>
  <c r="L87" i="1"/>
  <c r="M87" i="1" s="1"/>
  <c r="L85" i="1"/>
  <c r="M85" i="1" s="1"/>
  <c r="L83" i="1"/>
  <c r="M83" i="1" s="1"/>
  <c r="L81" i="1"/>
  <c r="M81" i="1" s="1"/>
  <c r="L79" i="1"/>
  <c r="M79" i="1" s="1"/>
  <c r="L77" i="1"/>
  <c r="M77" i="1" s="1"/>
  <c r="L120" i="1"/>
  <c r="M120" i="1" s="1"/>
  <c r="L116" i="1"/>
  <c r="M116" i="1" s="1"/>
  <c r="L114" i="1"/>
  <c r="M114" i="1" s="1"/>
  <c r="L112" i="1"/>
  <c r="M112" i="1" s="1"/>
  <c r="L108" i="1"/>
  <c r="M108" i="1" s="1"/>
  <c r="L106" i="1"/>
  <c r="M106" i="1" s="1"/>
  <c r="L104" i="1"/>
  <c r="M104" i="1" s="1"/>
  <c r="L102" i="1"/>
  <c r="M102" i="1" s="1"/>
  <c r="L100" i="1"/>
  <c r="M100" i="1" s="1"/>
  <c r="L98" i="1"/>
  <c r="M98" i="1" s="1"/>
  <c r="L96" i="1"/>
  <c r="M96" i="1" s="1"/>
  <c r="L94" i="1"/>
  <c r="M94" i="1" s="1"/>
  <c r="L92" i="1"/>
  <c r="M92" i="1" s="1"/>
  <c r="L90" i="1"/>
  <c r="M90" i="1" s="1"/>
  <c r="L88" i="1"/>
  <c r="M88" i="1" s="1"/>
  <c r="L86" i="1"/>
  <c r="M86" i="1" s="1"/>
  <c r="L80" i="1"/>
  <c r="M80" i="1" s="1"/>
  <c r="L78" i="1"/>
  <c r="M78" i="1" s="1"/>
  <c r="L76" i="1"/>
  <c r="M76" i="1" s="1"/>
  <c r="L118" i="1"/>
  <c r="M118" i="1" s="1"/>
  <c r="L110" i="1"/>
  <c r="M110" i="1" s="1"/>
  <c r="L75" i="1"/>
  <c r="M75" i="1" s="1"/>
  <c r="L84" i="1"/>
  <c r="M84" i="1" s="1"/>
  <c r="L82" i="1"/>
  <c r="M82" i="1" s="1"/>
  <c r="B130" i="1"/>
  <c r="E11" i="2" l="1"/>
  <c r="E13" i="2" s="1"/>
  <c r="D128" i="10"/>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J6" i="1"/>
  <c r="K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5" i="1"/>
  <c r="B5" i="2"/>
  <c r="N97" i="1" s="1"/>
  <c r="N59" i="1" l="1"/>
  <c r="N53" i="1"/>
  <c r="N57" i="1"/>
  <c r="N65" i="1"/>
  <c r="L70" i="1"/>
  <c r="M70" i="1" s="1"/>
  <c r="L64" i="1"/>
  <c r="M64" i="1" s="1"/>
  <c r="L50" i="1"/>
  <c r="M50" i="1" s="1"/>
  <c r="L42" i="1"/>
  <c r="M42" i="1" s="1"/>
  <c r="L34" i="1"/>
  <c r="M34" i="1" s="1"/>
  <c r="L73" i="1"/>
  <c r="M73" i="1" s="1"/>
  <c r="L69" i="1"/>
  <c r="M69" i="1" s="1"/>
  <c r="L67" i="1"/>
  <c r="M67" i="1" s="1"/>
  <c r="L63" i="1"/>
  <c r="M63" i="1" s="1"/>
  <c r="L59" i="1"/>
  <c r="M59" i="1" s="1"/>
  <c r="L56" i="1"/>
  <c r="M56" i="1" s="1"/>
  <c r="L52" i="1"/>
  <c r="M52" i="1" s="1"/>
  <c r="L49" i="1"/>
  <c r="M49" i="1" s="1"/>
  <c r="L45" i="1"/>
  <c r="M45" i="1" s="1"/>
  <c r="L41" i="1"/>
  <c r="M41" i="1" s="1"/>
  <c r="L37" i="1"/>
  <c r="M37" i="1" s="1"/>
  <c r="L33" i="1"/>
  <c r="M33" i="1" s="1"/>
  <c r="L29" i="1"/>
  <c r="M29" i="1" s="1"/>
  <c r="L25" i="1"/>
  <c r="M25" i="1" s="1"/>
  <c r="L21" i="1"/>
  <c r="M21" i="1" s="1"/>
  <c r="L18" i="1"/>
  <c r="M18" i="1" s="1"/>
  <c r="L74" i="1"/>
  <c r="M74" i="1" s="1"/>
  <c r="L60" i="1"/>
  <c r="M60" i="1" s="1"/>
  <c r="L53" i="1"/>
  <c r="M53" i="1" s="1"/>
  <c r="L46" i="1"/>
  <c r="M46" i="1" s="1"/>
  <c r="L38" i="1"/>
  <c r="M38" i="1" s="1"/>
  <c r="L30" i="1"/>
  <c r="M30" i="1" s="1"/>
  <c r="L26" i="1"/>
  <c r="M26" i="1" s="1"/>
  <c r="L22" i="1"/>
  <c r="M22" i="1" s="1"/>
  <c r="L19" i="1"/>
  <c r="M19" i="1" s="1"/>
  <c r="L15" i="1"/>
  <c r="M15" i="1" s="1"/>
  <c r="L13" i="1"/>
  <c r="M13" i="1" s="1"/>
  <c r="L11" i="1"/>
  <c r="M11" i="1" s="1"/>
  <c r="L9" i="1"/>
  <c r="M9" i="1" s="1"/>
  <c r="L7" i="1"/>
  <c r="M7" i="1" s="1"/>
  <c r="L71" i="1"/>
  <c r="M71" i="1" s="1"/>
  <c r="L68" i="1"/>
  <c r="L65" i="1"/>
  <c r="M65" i="1" s="1"/>
  <c r="L61" i="1"/>
  <c r="M61" i="1" s="1"/>
  <c r="L57" i="1"/>
  <c r="M57" i="1" s="1"/>
  <c r="L54" i="1"/>
  <c r="M54" i="1" s="1"/>
  <c r="L51" i="1"/>
  <c r="M51" i="1" s="1"/>
  <c r="L47" i="1"/>
  <c r="M47" i="1" s="1"/>
  <c r="L43" i="1"/>
  <c r="M43" i="1" s="1"/>
  <c r="L39" i="1"/>
  <c r="M39" i="1" s="1"/>
  <c r="L35" i="1"/>
  <c r="M35" i="1" s="1"/>
  <c r="L31" i="1"/>
  <c r="M31" i="1" s="1"/>
  <c r="L27" i="1"/>
  <c r="M27" i="1" s="1"/>
  <c r="L23" i="1"/>
  <c r="M23" i="1" s="1"/>
  <c r="L16" i="1"/>
  <c r="M16" i="1" s="1"/>
  <c r="L72" i="1"/>
  <c r="M72" i="1" s="1"/>
  <c r="L66" i="1"/>
  <c r="M66" i="1" s="1"/>
  <c r="L62" i="1"/>
  <c r="M62" i="1" s="1"/>
  <c r="L58" i="1"/>
  <c r="M58" i="1" s="1"/>
  <c r="L55" i="1"/>
  <c r="M55" i="1" s="1"/>
  <c r="L48" i="1"/>
  <c r="M48" i="1" s="1"/>
  <c r="L44" i="1"/>
  <c r="M44" i="1" s="1"/>
  <c r="L40" i="1"/>
  <c r="M40" i="1" s="1"/>
  <c r="L36" i="1"/>
  <c r="M36" i="1" s="1"/>
  <c r="L32" i="1"/>
  <c r="M32" i="1" s="1"/>
  <c r="L28" i="1"/>
  <c r="M28" i="1" s="1"/>
  <c r="L24" i="1"/>
  <c r="M24" i="1" s="1"/>
  <c r="L20" i="1"/>
  <c r="M20" i="1" s="1"/>
  <c r="L17" i="1"/>
  <c r="M17" i="1" s="1"/>
  <c r="L14" i="1"/>
  <c r="M14" i="1" s="1"/>
  <c r="L12" i="1"/>
  <c r="M12" i="1" s="1"/>
  <c r="L10" i="1"/>
  <c r="M10" i="1" s="1"/>
  <c r="L8" i="1"/>
  <c r="M8" i="1" s="1"/>
  <c r="L6" i="1"/>
  <c r="M6" i="1" s="1"/>
  <c r="B9" i="2"/>
  <c r="N77" i="1" s="1"/>
  <c r="B8" i="2"/>
  <c r="B7" i="2"/>
  <c r="N71" i="1" s="1"/>
  <c r="B6" i="2"/>
  <c r="H3" i="1"/>
  <c r="G3" i="1"/>
  <c r="J130" i="1"/>
  <c r="H130" i="1"/>
  <c r="F130" i="1"/>
  <c r="C130" i="1"/>
  <c r="N68" i="1" l="1"/>
  <c r="N79" i="1"/>
  <c r="N87" i="1"/>
  <c r="N95" i="1"/>
  <c r="N88" i="1"/>
  <c r="N109" i="1"/>
  <c r="N113" i="1"/>
  <c r="N86" i="1"/>
  <c r="N94" i="1"/>
  <c r="N106" i="1"/>
  <c r="N110" i="1"/>
  <c r="N75" i="1"/>
  <c r="N83" i="1"/>
  <c r="N91" i="1"/>
  <c r="N119" i="1"/>
  <c r="N76" i="1"/>
  <c r="N84" i="1"/>
  <c r="N92" i="1"/>
  <c r="N81" i="1"/>
  <c r="N101" i="1"/>
  <c r="N105" i="1"/>
  <c r="N82" i="1"/>
  <c r="N90" i="1"/>
  <c r="N98" i="1"/>
  <c r="N118" i="1"/>
  <c r="N120" i="1"/>
  <c r="N74" i="1"/>
  <c r="N52" i="1"/>
  <c r="N47" i="1"/>
  <c r="N61" i="1"/>
  <c r="N60" i="1"/>
  <c r="N51" i="1"/>
  <c r="N63" i="1"/>
  <c r="N73" i="1"/>
  <c r="N62" i="1"/>
  <c r="N64" i="1"/>
  <c r="N70" i="1"/>
  <c r="N66" i="1"/>
  <c r="N72" i="1"/>
  <c r="N49" i="1"/>
  <c r="N56" i="1"/>
  <c r="N67" i="1"/>
  <c r="N69" i="1"/>
  <c r="N54" i="1"/>
  <c r="N48" i="1"/>
  <c r="N55" i="1"/>
  <c r="N46" i="1"/>
  <c r="N50" i="1"/>
  <c r="N58" i="1"/>
  <c r="K5" i="1"/>
  <c r="L5" i="1" l="1"/>
  <c r="N30" i="1"/>
  <c r="N31" i="1"/>
  <c r="N32" i="1"/>
  <c r="N33" i="1"/>
  <c r="N34" i="1"/>
  <c r="N35" i="1"/>
  <c r="N36" i="1"/>
  <c r="N37" i="1"/>
  <c r="N38" i="1"/>
  <c r="N39" i="1"/>
  <c r="N40" i="1"/>
  <c r="N41" i="1"/>
  <c r="N42" i="1"/>
  <c r="N43" i="1"/>
  <c r="N44" i="1"/>
  <c r="N45" i="1"/>
  <c r="N18" i="1" l="1"/>
  <c r="N19" i="1"/>
  <c r="N20" i="1"/>
  <c r="N21" i="1"/>
  <c r="N22" i="1"/>
  <c r="N23" i="1"/>
  <c r="N24" i="1"/>
  <c r="N25" i="1"/>
  <c r="N26" i="1"/>
  <c r="N27" i="1"/>
  <c r="N28" i="1"/>
  <c r="N29" i="1"/>
  <c r="N10" i="1"/>
  <c r="N11" i="1"/>
  <c r="N12" i="1"/>
  <c r="N13" i="1"/>
  <c r="N14" i="1"/>
  <c r="N15" i="1"/>
  <c r="N16" i="1"/>
  <c r="N17" i="1"/>
  <c r="N6" i="1"/>
  <c r="N7" i="1"/>
  <c r="N8" i="1"/>
  <c r="N9" i="1"/>
  <c r="N5" i="1"/>
  <c r="M5" i="1"/>
  <c r="M121" i="1" l="1"/>
</calcChain>
</file>

<file path=xl/sharedStrings.xml><?xml version="1.0" encoding="utf-8"?>
<sst xmlns="http://schemas.openxmlformats.org/spreadsheetml/2006/main" count="3045" uniqueCount="1008">
  <si>
    <t>STT</t>
  </si>
  <si>
    <t>Loại tạp chí</t>
  </si>
  <si>
    <t>Trường hợp khác</t>
  </si>
  <si>
    <t>Tạp chí thuộc danh mục ISI (SCI/SCIE)</t>
  </si>
  <si>
    <t>1.1</t>
  </si>
  <si>
    <t>Tạp chí thuộc danh mục SCOPUS</t>
  </si>
  <si>
    <t>TT</t>
  </si>
  <si>
    <t>Mức hỗ trợ (VNĐ)</t>
  </si>
  <si>
    <t>Mã hiệu</t>
  </si>
  <si>
    <t>Q2</t>
  </si>
  <si>
    <t>Q3</t>
  </si>
  <si>
    <t>Q4</t>
  </si>
  <si>
    <t>S</t>
  </si>
  <si>
    <t>x</t>
  </si>
  <si>
    <t>Tên bài báo</t>
  </si>
  <si>
    <t>Tác giả</t>
  </si>
  <si>
    <t>Tổng</t>
  </si>
  <si>
    <t>Hệ số tính</t>
  </si>
  <si>
    <t>Hệ số bài báo</t>
  </si>
  <si>
    <t>Hệ số tác giả</t>
  </si>
  <si>
    <t>Trong đó:</t>
  </si>
  <si>
    <t>Hệ số bài báo được xác định như sau:</t>
  </si>
  <si>
    <t>Ghi chú:</t>
  </si>
  <si>
    <t>Hệ số tác giả được xác định như sau:</t>
  </si>
  <si>
    <r>
      <t xml:space="preserve">Tạp chí trong nhóm Q2 thuộc lĩnh vực nghiên cứu gần nhất của bài báo
</t>
    </r>
    <r>
      <rPr>
        <b/>
        <sz val="12"/>
        <color theme="1"/>
        <rFont val="Times New Roman"/>
        <family val="1"/>
      </rPr>
      <t>(Q2)</t>
    </r>
  </si>
  <si>
    <r>
      <t xml:space="preserve">Tạp chí trong nhóm Q3 thuộc lĩnh vực nghiên cứu gần nhất của bài báo
</t>
    </r>
    <r>
      <rPr>
        <b/>
        <sz val="12"/>
        <color theme="1"/>
        <rFont val="Times New Roman"/>
        <family val="1"/>
      </rPr>
      <t>(Q3)</t>
    </r>
  </si>
  <si>
    <t>Đồng tác giả</t>
  </si>
  <si>
    <t>Nếu tác giả thứ nhất là cán bộ thuộc biên chế của Nhà trường</t>
  </si>
  <si>
    <t>Nếu tác giả liên hệ mà không là tác giả thứ nhất là cán bộ thuộc biên chế của Nhà trường</t>
  </si>
  <si>
    <r>
      <t xml:space="preserve">Tạp chí trong nhóm Q4 thuộc lĩnh vực nghiên cứu gần nhất của bài báo
</t>
    </r>
    <r>
      <rPr>
        <b/>
        <sz val="12"/>
        <color theme="1"/>
        <rFont val="Times New Roman"/>
        <family val="1"/>
      </rPr>
      <t>(Q4)</t>
    </r>
  </si>
  <si>
    <t>Thành tiền (VNĐ)</t>
  </si>
  <si>
    <t>(1)</t>
  </si>
  <si>
    <t>(3)</t>
  </si>
  <si>
    <t>(2)</t>
  </si>
  <si>
    <t>(4)</t>
  </si>
  <si>
    <t>(5)</t>
  </si>
  <si>
    <t>(6)</t>
  </si>
  <si>
    <t>(7)</t>
  </si>
  <si>
    <t>(8)</t>
  </si>
  <si>
    <t>(9)</t>
  </si>
  <si>
    <t>(10=8x9)</t>
  </si>
  <si>
    <t>(11)</t>
  </si>
  <si>
    <t>Q1b</t>
  </si>
  <si>
    <t>Q1a</t>
  </si>
  <si>
    <r>
      <t xml:space="preserve">Tạp chí nằm trong Top 30% tạp chí đứng đầu lĩnh vực nghiên cứu gần nhất của bài báo
</t>
    </r>
    <r>
      <rPr>
        <b/>
        <sz val="12"/>
        <color theme="1"/>
        <rFont val="Times New Roman"/>
        <family val="1"/>
      </rPr>
      <t>(Q1a)</t>
    </r>
  </si>
  <si>
    <r>
      <t xml:space="preserve">Tạp chí nằm ngoài Top 30% tạp chí đứng đầu nhóm Q1 thuộc lĩnh vực nghiên cứu gần nhất của bài báo 
</t>
    </r>
    <r>
      <rPr>
        <b/>
        <sz val="12"/>
        <color theme="1"/>
        <rFont val="Times New Roman"/>
        <family val="1"/>
      </rPr>
      <t>(Q1b)</t>
    </r>
  </si>
  <si>
    <t>Tổng chi</t>
  </si>
  <si>
    <t>Kinh phí Bộ cấp</t>
  </si>
  <si>
    <t>Effects of friction models on simulation of pneumatic cylinder</t>
  </si>
  <si>
    <t>The deformation of AZ31 magnesium alloy during warm constrained groove pressing</t>
  </si>
  <si>
    <t>Effects of the Current Direction on the Energy Production of a Tidal Farm: The Case of Raz Blanchard (France)</t>
  </si>
  <si>
    <t>Effects of Failure of the Ocean‐Bottom Seismograph Leveling System on Receiver Function Analysis</t>
  </si>
  <si>
    <t>Seismic‐impedance inversion with fuzzy clustering constraints: an example from the Carlin Gold District, Nevada, USA</t>
  </si>
  <si>
    <t>Recent tectonics, geodynamics and seismotectonics in the Ninh Thuan Nuclear Power plants and surrounding regions, South Vietnam</t>
  </si>
  <si>
    <t>Effect of tortuosity on diffusion of polystyrenes through chromatographic columns filled with fully porous and porous –shell particles and monoliths</t>
  </si>
  <si>
    <t>Study on the HPA immobilisation on Al-SBA-15 support over Brønsted groups</t>
  </si>
  <si>
    <t>Defective hierarchical porous copper-based metal-organic frameworks synthesised via facile acid etching strategy</t>
  </si>
  <si>
    <t>Hierarchical Metal–Organic Frameworks with Macroporosity: Synthesis, Achievements, and Challenges</t>
  </si>
  <si>
    <t>Crystallization Mechanisms and Rates of Cyclopentane Hydrates Formation in Brine</t>
  </si>
  <si>
    <t>Cyclopentane hydrates – A candidate for desalination?</t>
  </si>
  <si>
    <t>Phase equilibrium measurements and modelling of mixed cyclopentane and carbon dioxide hydrates in presence of salts</t>
  </si>
  <si>
    <t>The role of organic and inorganic UV-absorbents on photopolymerization and mechanical properties of acrylate-urethane coating</t>
  </si>
  <si>
    <t>Prediction of Blast-induced Air Over-pressure: Assessment of Different Artificial Intelligence Techniques</t>
  </si>
  <si>
    <t>A New Soft Computing Model for Estimating and Controlling Blast-Produced Ground Vibration Based on Hierarchical K-Means Clustering and Cubist Algorithms</t>
  </si>
  <si>
    <t>Developing an XGBoost model to predict blast-induced peak particle velocity in an open-pit mine: a case study</t>
  </si>
  <si>
    <t>Prediction of Blast-Induced Ground Vibration in an Open-Pit Mine by a Novel Hybrid Model Based on Clustering and Artificial Neural Network</t>
  </si>
  <si>
    <t>Prediction of ultimate bearing capacity through various novel evolutionary and neural network models</t>
  </si>
  <si>
    <t>Optimizing Levenberg–Marquardt backpropagation technique in predicting factor of safety of slopes after two-dimensional OptumG2 analysis</t>
  </si>
  <si>
    <t>Neuro-genetic, neuro-imperialism and genetic programing models in predicting ultimate bearing capacity of pile</t>
  </si>
  <si>
    <t>Novel Soft Computing Model for Predicting Blast-Induced Ground Vibration in Open-Pit Mines Based on Particle Swarm Optimization and XGBoost</t>
  </si>
  <si>
    <t>Composition and Morphology Characteristics of Magnetic Fractions of Coal Fly Ash Wastes Processed in High-Temperature Exposure in Thermal Power Plants</t>
  </si>
  <si>
    <t>A comparison of advanced computational models and experimental techniques in predicting blast-induced ground vibration in open-pit coal mine</t>
  </si>
  <si>
    <t>A Novel Artificial Intelligence Approach to Predict Blast-Induced Ground Vibration in Open-Pit Mines Based on the Firefly Algorithm and Artificial Neural Network</t>
  </si>
  <si>
    <t>Estimating PM10 Concentration from Drilling Operations in Open-Pit Mines Using an Assembly of SVR and PSO</t>
  </si>
  <si>
    <t>Predicting blast-induced peak particle velocity using BGAMs, ANN and SVM: a case study at the Nui Beo open-pit coal mine in Vietnam</t>
  </si>
  <si>
    <t>A New Technique to Predict Fly-rock in Bench Blasting Based on an Ensemble of Support Vector Regression and GLMNET</t>
  </si>
  <si>
    <t>A novel approach in adsorption of heavy metal ions from aqueous solution using synthesized MCM-41 from coal bottom ash</t>
  </si>
  <si>
    <t>A novel artificial intelligence technique for analyzing slope stability using PSO-CA model</t>
  </si>
  <si>
    <t>A Novel Swarm Intelligence—Harris Hawks Optimization for Spatial Assessment of Landslide Susceptibility</t>
  </si>
  <si>
    <t>Forecasting mining capital cost for open-pit mining projects based on artificial neural network approach</t>
  </si>
  <si>
    <t>Prediction of Pullout Behavior of Belled Piles through Various Machine Learning Modelling Techniques</t>
  </si>
  <si>
    <t>Computational Intelligence Model for Estimating Intensity of Blast-Induced Ground Vibration in a Mine Based on Imperialist Competitive and Extreme Gradient Boosting Algorithms</t>
  </si>
  <si>
    <t>Fine-tuning of neural computing using whale optimization algorithm for predicting compressive strength of concrete</t>
  </si>
  <si>
    <t>A Novel Hybrid Model for Predicting Blast-Induced Ground Vibration Based on k-Nearest Neighbors and Particle Swarm Optimization</t>
  </si>
  <si>
    <t>Toward a state-of-the-art of fly-rock prediction technology in open-pit mines using EANNs model</t>
  </si>
  <si>
    <t>Prediction of Blast-Induced Ground Vibration Intensity in Open-Pit Mines Using Unmanned Aerial Vehicle and a Novel Intelligence System</t>
  </si>
  <si>
    <t>Estimation of Blast-Induced Air Overpressure in Quarry Mines Using Cubist-Based Genetic Algorithm</t>
  </si>
  <si>
    <t>Prediction of Blast-Induced Ground Vibration in Open-Pit Mines Using a New Technique Based on Imperialist Competitive Algorithm and M5Rules</t>
  </si>
  <si>
    <t>Nonlinear evolutionary swarm intelligence of grasshopper optimization algorithm and gray wolf optimization for weight adjustment of neural network</t>
  </si>
  <si>
    <t>A Novel Artificial Intelligence Technique to Estimate the Gross Calorific Value of Coal Based on Meta-Heuristic and Support Vector Regression Algorithms</t>
  </si>
  <si>
    <t>Two novel neural-evolutionary predictive techniques of dragonfly algorithm (DA) and biogeography-based optimization (BBO) for landslide susceptibility analysis</t>
  </si>
  <si>
    <t> Experimental and analytical analysis of the effect of fibre treatment on the thermomechanicalbehaviour of continuous carbon textile subjected to simultaneous elevated temperature and uniaxial tensile loadings</t>
  </si>
  <si>
    <t>Mesoscale experimental investigation of thermomechanicalbehaviour of the carbon textile reinforced refractory concrete under simultaneous mechanical loading and elevated temperature</t>
  </si>
  <si>
    <t>A new cavability assessment for Longwall Top Coal Caving from discontinuum numerical analysis</t>
  </si>
  <si>
    <t>Improving Accuracy of Altimeter-derived Marine Gravity Anomalies for Geological Structure Research in the Vietnam South-Central Continental Shelf and Adjacent Areas</t>
  </si>
  <si>
    <t>A high-resolution gravimetric quasigeoid model for Vietnam</t>
  </si>
  <si>
    <t>Integrating Sentinel-1A SAR data and GIS to estimate aboveground biomass and carbon accumulation for tropical forest types in Thuan Chau district, Vietnam</t>
  </si>
  <si>
    <t>On-line Smoothing and Error Modelling for Integration of GNSS and Visual Odometry</t>
  </si>
  <si>
    <t>Downscaling Gridded DEMs Using the Hopfield Neural Network</t>
  </si>
  <si>
    <t>A hybrid computational intelligence approach for predicting soil shear strength for urban housing construction: a case study at Vinhomes Imperia project, Hai Phong city (Vietnam)</t>
  </si>
  <si>
    <t>Advanced soft computing techniques for predicting soil compression coefficient in engineering project: a comparative study</t>
  </si>
  <si>
    <t>A New Approach of Hybrid Bee Colony Optimized Neural Computing to Estimate the Soil Compression Coefficient for a Housing Construction Project</t>
  </si>
  <si>
    <t>Utilizing Coal Bottom Ash from Thermal Power Plants in Vietnam as Partial Replacement of Aggregates in Concrete Pavement</t>
  </si>
  <si>
    <t>An Experimental Study of Reusing Coal Ash for Base Course of Road Pavement in Viet Nam</t>
  </si>
  <si>
    <t>Investigation into Groundwater Resources in Southetn Part of the Rad River’s Delta Plain, Vietnam by the Use of Isotopic Techniques</t>
  </si>
  <si>
    <t>Estimating groundwater recharge for Hanoi, Vietnam</t>
  </si>
  <si>
    <t>Mineralogical and geochemical constraints on the origin and evolution of albitites from Dmytrivka at the Oktiabrski complex, Southeast Ukraine</t>
  </si>
  <si>
    <t>Cambrian intra–oceanic arc trondhjemite and tonalite in the Tam Ky–Phuoc Son Suture Zone, central Vietnam: Implications for the early Paleozoic assembly of the Indochina Block</t>
  </si>
  <si>
    <t>Determination of Abundances of Fifty‐Two Elements in Natural Waters by ICP‐MS with Freeze‐Drying Pre‐concentration</t>
  </si>
  <si>
    <t>Does Neoproterozoic Nam Co Formation in Northwest Vietnam belong to South China or Indochina?</t>
  </si>
  <si>
    <t>Drought and Human impacts on land use and land cover change in a Vietnamese coastal area</t>
  </si>
  <si>
    <t>Thermal Fluctuations in the Phase Structure of the Excitonic Insulator Charge Density Wave State in the Extended Falicov-Kimball Model</t>
  </si>
  <si>
    <t>Synthesis and characterization of NaYF4:Yb3+,Er3+@silica-N¼folic acid nanocomplex for bioimaginable detecting MCF-7 breast cancer cells</t>
  </si>
  <si>
    <r>
      <t>Structural, Electrical, and Magnetic Properties of Bi</t>
    </r>
    <r>
      <rPr>
        <vertAlign val="subscript"/>
        <sz val="12"/>
        <color theme="1"/>
        <rFont val="Times New Roman"/>
        <family val="1"/>
      </rPr>
      <t>0.90</t>
    </r>
    <r>
      <rPr>
        <sz val="12"/>
        <color theme="1"/>
        <rFont val="Times New Roman"/>
        <family val="1"/>
      </rPr>
      <t>Nd</t>
    </r>
    <r>
      <rPr>
        <vertAlign val="subscript"/>
        <sz val="12"/>
        <color theme="1"/>
        <rFont val="Times New Roman"/>
        <family val="1"/>
      </rPr>
      <t>0.10</t>
    </r>
    <r>
      <rPr>
        <sz val="12"/>
        <color theme="1"/>
        <rFont val="Times New Roman"/>
        <family val="1"/>
      </rPr>
      <t>Fe</t>
    </r>
    <r>
      <rPr>
        <vertAlign val="subscript"/>
        <sz val="12"/>
        <color theme="1"/>
        <rFont val="Times New Roman"/>
        <family val="1"/>
      </rPr>
      <t>0.98</t>
    </r>
    <r>
      <rPr>
        <sz val="12"/>
        <color theme="1"/>
        <rFont val="Times New Roman"/>
        <family val="1"/>
      </rPr>
      <t>TM</t>
    </r>
    <r>
      <rPr>
        <vertAlign val="subscript"/>
        <sz val="12"/>
        <color theme="1"/>
        <rFont val="Times New Roman"/>
        <family val="1"/>
      </rPr>
      <t>0.02</t>
    </r>
    <r>
      <rPr>
        <sz val="12"/>
        <color theme="1"/>
        <rFont val="Times New Roman"/>
        <family val="1"/>
      </rPr>
      <t>O</t>
    </r>
    <r>
      <rPr>
        <vertAlign val="subscript"/>
        <sz val="12"/>
        <color theme="1"/>
        <rFont val="Times New Roman"/>
        <family val="1"/>
      </rPr>
      <t>3</t>
    </r>
    <r>
      <rPr>
        <sz val="12"/>
        <color theme="1"/>
        <rFont val="Times New Roman"/>
        <family val="1"/>
      </rPr>
      <t xml:space="preserve"> (TM = Mn, Co, Ni, and Cu) Materials</t>
    </r>
  </si>
  <si>
    <r>
      <t xml:space="preserve">Discovery of cycloartane-typetriterpene saponins from </t>
    </r>
    <r>
      <rPr>
        <i/>
        <sz val="12"/>
        <color theme="1"/>
        <rFont val="Times New Roman"/>
        <family val="1"/>
      </rPr>
      <t>Mussaenda glabra</t>
    </r>
    <r>
      <rPr>
        <sz val="12"/>
        <color theme="1"/>
        <rFont val="Times New Roman"/>
        <family val="1"/>
      </rPr>
      <t>, 33, 39-45, 2019.</t>
    </r>
  </si>
  <si>
    <t>Fabrication of Porous Hydroxyapatite Granules as an Effective Adsorbent for the Removal of Aqueous Pb(II) Ions</t>
  </si>
  <si>
    <t>Multi-band and broadband metamaterial perfect absorber based on conductive polymer and near-field coupling</t>
  </si>
  <si>
    <t>A Novel Approach for Fabricating LaMnO3 Thin Films Using Combined Microwave Combustion and Pulsed Electron Deposition Techniques</t>
  </si>
  <si>
    <t>Geological and geophysical studies of the Agoudal impact structure (Central High Atlas, Morocco): New evidence for crater size and age.</t>
  </si>
  <si>
    <t>Late Permian – Triassic granitic rocks of Vietnam: the Muong Lat example</t>
  </si>
  <si>
    <t>An assessment of natural radioactivity in the Namxe Rare earth deposit, Laichau province, Vietnam"</t>
  </si>
  <si>
    <t>Behaviors of crack propagation of rock-like material with different jointed thickness</t>
  </si>
  <si>
    <t>Accurate exploration of karst geology based on the land sonar method</t>
  </si>
  <si>
    <t>Experimental assessment of subgrade stiffness of lateritic soils treated with crushed waste plastics and ceramics for pavement foundation</t>
  </si>
  <si>
    <t>Strength of pozzolan soil blend in chemically improved lateritic soil for pavement base material purpose</t>
  </si>
  <si>
    <t>Recycling and reuse of solid wastes; a hub for ecofriendly, ecoefficient and sustainable soil, concrete, wastewater and pavement reengineering</t>
  </si>
  <si>
    <t>Sorptivity, swelling, shrinkage, compression and durability of quarry dust treated soft soils for moisture bound pavement geotechnics</t>
  </si>
  <si>
    <t>Generalized Review on EVD and Constraints Simplex Method of Materials Properties Optimization for Civil Engineering</t>
  </si>
  <si>
    <t xml:space="preserve">Adaptation of Ohia pozzolan soil on cemented lateritic soil as base material improvement  </t>
  </si>
  <si>
    <t>Investigation of behavior of footings over rigid inclusion-reinforced soft soil: experimental and numerical approaches</t>
  </si>
  <si>
    <t>Mesoscale approach to numerical modelling of thermo-mechanical behaviour of concrete at high temperature</t>
  </si>
  <si>
    <t>Utilization of marine dredged soil in controlled low-strength material used as a thermal grout in geothermal systems</t>
  </si>
  <si>
    <t>Development of a new cementless binder for controlled low strength material (CLSM) using entirely by-products</t>
  </si>
  <si>
    <t>Feasibility of Reusing Marine Dredged Clay Stabilized by a Combination of By-Products in Coastal Road Construction</t>
  </si>
  <si>
    <t>Experimental study on the efficacy of water infusion for underground mining of a coal seam</t>
  </si>
  <si>
    <t>Stabilization of a residual granitic soil using various new green binders</t>
  </si>
  <si>
    <t>Evaluation of erosion resistance capacity on compacted weathered granite soil using non-destructive tests</t>
  </si>
  <si>
    <t>Utilization of controlled low strength material (CLSM) as a novel grout for geothermal systems: Laboratory and field experiments</t>
  </si>
  <si>
    <t>Effects of lining joints on the stability of roadways in Vietnamese coal mines</t>
  </si>
  <si>
    <t>Impact of pre-existent Qanats on ground settlements due to mechanized tunneling</t>
  </si>
  <si>
    <t>Lining performance optimization of sub-rectangular tunnels using the Hyperstatic Reaction Method</t>
  </si>
  <si>
    <t>Control Technology for Coal Roadway with Mudstone Interlayer in Nui Beo Coal Mine</t>
  </si>
  <si>
    <t>Analysis the effects of the degree of saturation on the slopes stability using modelling and numerical simulation</t>
  </si>
  <si>
    <t>Gaussian modeling-based multichannel audio source separation exploiting generic source spectral model</t>
  </si>
  <si>
    <t>Development of HUMGEOSTAT: A new Geological Tool for Geostaticssical Analysis of Mineral Deposit: A case stydy at Sin Quyen Mine (northern Vietnam)</t>
  </si>
  <si>
    <t>Flash flood susceptibility modeling using an optimized fuzzy rule based feature selection technique and tree based ensemble methods</t>
  </si>
  <si>
    <t>A novel hybrid approach based on a swarm intelligence optimized extreme learning machine for flash flood susceptibility mapping</t>
  </si>
  <si>
    <t>A New Intelligence Approach Based on GIS-Based Multivariate Adaptive Regression Splines and Metaheuristic optimization for Predicting Flash Flood Susceptible Areas at High-frequency Tropical Typhoon Area</t>
  </si>
  <si>
    <t>Understanding the AC conductivity and permittivity of trapdoor chabazites for future development of next-generation gas sensors</t>
  </si>
  <si>
    <t>Hydro-geochemical characteristics of the Groundwater resources in the southern part of the Red River's Delta plain, Vietnam</t>
  </si>
  <si>
    <t>Adsorbed complex and laboratory geotechnics of Quarry Dust (QD) stabilized lateritic soils</t>
  </si>
  <si>
    <t>Structural analysis of consolidation settlement behaviour of soil treated with alternative cementing materials for foundation purposes</t>
  </si>
  <si>
    <t>Research on transmission efficiency of high power hydro-iscous clutch</t>
  </si>
  <si>
    <t>Provenance, routing and weathering history of heavy minerals from coastal placer deposits of southern Vietnam</t>
  </si>
  <si>
    <t>A Tentative Record of Mid-Holocene Sea-Level Highstand and Barrier Overwash from the Cam River Mouth, Vietnam</t>
  </si>
  <si>
    <t>Dual-band isotropic metamaterial absorber based on near-field interaction in the Ku band</t>
  </si>
  <si>
    <t>Improvement of the corrosion protection of polypyrrole coating for CT3 mild steel with 10-camphorsulfonic acid and molybdate as inhibitor dopants</t>
  </si>
  <si>
    <t>The interactive effect of the season and estuary position on the concentration of persistent organic pollutants in water and sediment from the Cua Dai estuary in Vietnam</t>
  </si>
  <si>
    <t>Transitions in diatom assemblages and pigments through dry and wet season conditions in the Red River, Hanoi (Vietnam)</t>
  </si>
  <si>
    <t>Design and performance of a coarse media, high hydraulic load polishing wetland for steel industry wastewater</t>
  </si>
  <si>
    <t>Self-stress sensing smart concrete containing fine steel slag aggregates and steel fibers under high compressive stress</t>
  </si>
  <si>
    <t>Mechanical and durability properties of magnesium silicate hydrate binder concrete</t>
  </si>
  <si>
    <t>Review of mobile laser scanning target‐free registration methods for urban areas using improved error metrics</t>
  </si>
  <si>
    <t>Seasonal, Spatial Variation, and Potential Sources of Organochlorine Pesticides in Water and Sediment in the Lower Reaches of the Dong Nai River System in Vietnam</t>
  </si>
  <si>
    <t>DANH MỤC THƯỞNG BÀI BÁO CÔNG BỐ TRÊN CÁC TẠP CHÍ UY TÍN TRONG DANH MỤC ISI, SCI, SCIE NĂM 2019</t>
  </si>
  <si>
    <r>
      <t xml:space="preserve">Vũ Đình Toàn </t>
    </r>
    <r>
      <rPr>
        <sz val="12"/>
        <color theme="1"/>
        <rFont val="Times New Roman"/>
        <family val="1"/>
      </rPr>
      <t xml:space="preserve">(tác giả chính, liên hệ), </t>
    </r>
    <r>
      <rPr>
        <sz val="12"/>
        <rFont val="Times New Roman"/>
        <family val="1"/>
      </rPr>
      <t>Sean Bruinsma</t>
    </r>
    <r>
      <rPr>
        <sz val="12"/>
        <color theme="1"/>
        <rFont val="Times New Roman"/>
        <family val="1"/>
      </rPr>
      <t xml:space="preserve">, </t>
    </r>
    <r>
      <rPr>
        <sz val="12"/>
        <rFont val="Times New Roman"/>
        <family val="1"/>
      </rPr>
      <t>Sylvain Bonvalot</t>
    </r>
  </si>
  <si>
    <r>
      <rPr>
        <b/>
        <sz val="12"/>
        <color rgb="FF000000"/>
        <rFont val="Times New Roman"/>
        <family val="1"/>
      </rPr>
      <t>Lê Tiến Dũng</t>
    </r>
    <r>
      <rPr>
        <sz val="12"/>
        <color rgb="FF000000"/>
        <rFont val="Times New Roman"/>
        <family val="1"/>
      </rPr>
      <t xml:space="preserve"> (tác giả chính), Zhang Chengguo, Oh Joung, Mitra Rudrajit, Hebblewhite Bruce.
</t>
    </r>
  </si>
  <si>
    <r>
      <t xml:space="preserve">Trần Tuấn Dũng, R. G. Kulinich, </t>
    </r>
    <r>
      <rPr>
        <b/>
        <sz val="12"/>
        <color rgb="FF000000"/>
        <rFont val="Times New Roman"/>
        <family val="1"/>
      </rPr>
      <t>Nguyễn Văn Sáng</t>
    </r>
    <r>
      <rPr>
        <sz val="12"/>
        <color rgb="FF000000"/>
        <rFont val="Times New Roman"/>
        <family val="1"/>
      </rPr>
      <t xml:space="preserve"> (Đồng tác giả), Bui Cong Que, Nguyen Ba Dai, Nguyen Kim Dung, Tran Tuan Duong, Tran Trong Lap</t>
    </r>
  </si>
  <si>
    <r>
      <t xml:space="preserve">Dương Thành Trung </t>
    </r>
    <r>
      <rPr>
        <sz val="12"/>
        <color theme="1"/>
        <rFont val="Times New Roman"/>
        <family val="1"/>
      </rPr>
      <t>(tác giả chính, liên hệ)</t>
    </r>
    <r>
      <rPr>
        <b/>
        <sz val="12"/>
        <color theme="1"/>
        <rFont val="Times New Roman"/>
        <family val="1"/>
      </rPr>
      <t>,</t>
    </r>
    <r>
      <rPr>
        <sz val="12"/>
        <color theme="1"/>
        <rFont val="Times New Roman"/>
        <family val="1"/>
      </rPr>
      <t xml:space="preserve"> Kai-Wei Chiang and Dinh Thuan Le</t>
    </r>
  </si>
  <si>
    <r>
      <t xml:space="preserve">Harry Williams, Hoàng Văn Long , Patrick Elliott, </t>
    </r>
    <r>
      <rPr>
        <b/>
        <sz val="12"/>
        <color theme="1"/>
        <rFont val="Times New Roman"/>
        <family val="1"/>
      </rPr>
      <t xml:space="preserve">Nguyễn Hữu Hiệp </t>
    </r>
    <r>
      <rPr>
        <sz val="12"/>
        <color theme="1"/>
        <rFont val="Times New Roman"/>
        <family val="1"/>
      </rPr>
      <t>(Đồng tác giả) , Mạnh Hà</t>
    </r>
  </si>
  <si>
    <r>
      <rPr>
        <b/>
        <sz val="12"/>
        <color rgb="FF000000"/>
        <rFont val="Times New Roman"/>
        <family val="1"/>
      </rPr>
      <t>Nguyễn Hữu Hiệp</t>
    </r>
    <r>
      <rPr>
        <sz val="12"/>
        <color rgb="FF000000"/>
        <rFont val="Times New Roman"/>
        <family val="1"/>
      </rPr>
      <t xml:space="preserve"> (tác giả chính, liên hệ), Andrew Carter, Hoàng Văn Long, Vũ Trường Sơn</t>
    </r>
  </si>
  <si>
    <r>
      <rPr>
        <b/>
        <sz val="12"/>
        <color rgb="FF000000"/>
        <rFont val="Times New Roman"/>
        <family val="1"/>
      </rPr>
      <t>Phạm Thị Nhàn</t>
    </r>
    <r>
      <rPr>
        <sz val="12"/>
        <color rgb="FF000000"/>
        <rFont val="Times New Roman"/>
        <family val="1"/>
      </rPr>
      <t xml:space="preserve">, Xu Xi , Sanda Suresh, (tác giả chính)
</t>
    </r>
  </si>
  <si>
    <r>
      <t>Seon Yeol Lee,</t>
    </r>
    <r>
      <rPr>
        <b/>
        <sz val="12"/>
        <color rgb="FF000000"/>
        <rFont val="Times New Roman"/>
        <family val="1"/>
      </rPr>
      <t xml:space="preserve"> Lê Huy Việt</t>
    </r>
    <r>
      <rPr>
        <sz val="12"/>
        <color rgb="FF000000"/>
        <rFont val="Times New Roman"/>
        <family val="1"/>
      </rPr>
      <t xml:space="preserve">, Dong Joo Kim, (đồng tác giả)
</t>
    </r>
  </si>
  <si>
    <r>
      <t xml:space="preserve">K.C Onyelowe, </t>
    </r>
    <r>
      <rPr>
        <b/>
        <sz val="12"/>
        <color rgb="FF000000"/>
        <rFont val="Times New Roman"/>
        <family val="1"/>
      </rPr>
      <t>Bùi Văn Đức, Nguyễn Văn Mạnh</t>
    </r>
    <r>
      <rPr>
        <sz val="12"/>
        <color rgb="FF000000"/>
        <rFont val="Times New Roman"/>
        <family val="1"/>
      </rPr>
      <t xml:space="preserve">, Charles Ezugwu, Talal Amhadi, Felix Sosa, Wei Wu, </t>
    </r>
    <r>
      <rPr>
        <b/>
        <sz val="12"/>
        <color rgb="FF000000"/>
        <rFont val="Times New Roman"/>
        <family val="1"/>
      </rPr>
      <t>Tạ Đức Thịnh</t>
    </r>
    <r>
      <rPr>
        <sz val="12"/>
        <color rgb="FF000000"/>
        <rFont val="Times New Roman"/>
        <family val="1"/>
      </rPr>
      <t>, Francis Orji</t>
    </r>
  </si>
  <si>
    <r>
      <t xml:space="preserve">K.C Onyelowe, Talal Amhadi, Charles Ezugwu, </t>
    </r>
    <r>
      <rPr>
        <b/>
        <sz val="12"/>
        <color rgb="FF000000"/>
        <rFont val="Times New Roman"/>
        <family val="1"/>
      </rPr>
      <t>Bùi Văn Đức</t>
    </r>
    <r>
      <rPr>
        <sz val="12"/>
        <color rgb="FF000000"/>
        <rFont val="Times New Roman"/>
        <family val="1"/>
      </rPr>
      <t xml:space="preserve">, Felix Sosa, Julian Aririguzo
</t>
    </r>
  </si>
  <si>
    <r>
      <t xml:space="preserve">K.C Onyelowe; George Alaneme, </t>
    </r>
    <r>
      <rPr>
        <b/>
        <sz val="12"/>
        <color theme="1"/>
        <rFont val="Times New Roman"/>
        <family val="1"/>
      </rPr>
      <t xml:space="preserve">Bùi Văn Đức., Nguyễn Văn Mạnh </t>
    </r>
    <r>
      <rPr>
        <sz val="12"/>
        <color theme="1"/>
        <rFont val="Times New Roman"/>
        <family val="1"/>
      </rPr>
      <t>(đồng tác giả), Charles Ezugwu, Talal Amhadi, Felix Sosa, et al</t>
    </r>
  </si>
  <si>
    <r>
      <t xml:space="preserve">K. Onyelowe; </t>
    </r>
    <r>
      <rPr>
        <b/>
        <sz val="12"/>
        <color rgb="FF000000"/>
        <rFont val="Times New Roman"/>
        <family val="1"/>
      </rPr>
      <t>Bùi Văn Đức</t>
    </r>
    <r>
      <rPr>
        <sz val="12"/>
        <color rgb="FF000000"/>
        <rFont val="Times New Roman"/>
        <family val="1"/>
      </rPr>
      <t xml:space="preserve"> (đồng tác giả), Charles Ezugwu, Talal Amhadi, Felix Sosa
</t>
    </r>
  </si>
  <si>
    <r>
      <t>Mohammad-Reza Baghban Golpasand, </t>
    </r>
    <r>
      <rPr>
        <b/>
        <sz val="12"/>
        <color theme="1"/>
        <rFont val="Times New Roman"/>
        <family val="1"/>
      </rPr>
      <t xml:space="preserve">Đỗ Ngọc Anh </t>
    </r>
    <r>
      <rPr>
        <sz val="12"/>
        <color theme="1"/>
        <rFont val="Times New Roman"/>
        <family val="1"/>
      </rPr>
      <t>(đồng tác giả), Daniel Dias</t>
    </r>
  </si>
  <si>
    <r>
      <t>Dianchun Du, Daniel Dias, </t>
    </r>
    <r>
      <rPr>
        <b/>
        <sz val="12"/>
        <color theme="1"/>
        <rFont val="Times New Roman"/>
        <family val="1"/>
      </rPr>
      <t xml:space="preserve">Đỗ Ngọc Anh </t>
    </r>
    <r>
      <rPr>
        <sz val="12"/>
        <color theme="1"/>
        <rFont val="Times New Roman"/>
        <family val="1"/>
      </rPr>
      <t>(đồng tác giả)</t>
    </r>
  </si>
  <si>
    <r>
      <rPr>
        <b/>
        <sz val="12"/>
        <color rgb="FF000000"/>
        <rFont val="Times New Roman"/>
        <family val="1"/>
      </rPr>
      <t>Bùi Văn Đức</t>
    </r>
    <r>
      <rPr>
        <sz val="12"/>
        <color rgb="FF000000"/>
        <rFont val="Times New Roman"/>
        <family val="1"/>
      </rPr>
      <t>, Onyelowe Kennedy</t>
    </r>
  </si>
  <si>
    <t>Q1</t>
  </si>
  <si>
    <t>1.209 (SJR)</t>
  </si>
  <si>
    <t xml:space="preserve"> Q1</t>
  </si>
  <si>
    <t>(kèm theo Quyết định số              , ngày           tháng     năm 2020)</t>
  </si>
  <si>
    <t>Đơn vị công tác</t>
  </si>
  <si>
    <t>Tác giả thuộc biên chế HUMG</t>
  </si>
  <si>
    <r>
      <t xml:space="preserve">Qi Sun, Fangwei Xie, Kuaidi Wan, Xinjian Gu, Jie Zhu, </t>
    </r>
    <r>
      <rPr>
        <b/>
        <sz val="12"/>
        <color rgb="FF000000"/>
        <rFont val="Times New Roman"/>
        <family val="1"/>
      </rPr>
      <t xml:space="preserve">Nguyễn Văn Xô </t>
    </r>
    <r>
      <rPr>
        <sz val="12"/>
        <color rgb="FF000000"/>
        <rFont val="Times New Roman"/>
        <family val="1"/>
      </rPr>
      <t xml:space="preserve">(đồng tác giả), Yun Wang
</t>
    </r>
  </si>
  <si>
    <r>
      <t xml:space="preserve">Xuan Bo Tran, </t>
    </r>
    <r>
      <rPr>
        <b/>
        <sz val="12"/>
        <color rgb="FF000000"/>
        <rFont val="Times New Roman"/>
        <family val="1"/>
      </rPr>
      <t xml:space="preserve">Nguyễn Văn Lại </t>
    </r>
    <r>
      <rPr>
        <sz val="12"/>
        <color rgb="FF000000"/>
        <rFont val="Times New Roman"/>
        <family val="1"/>
      </rPr>
      <t>(đồng tác giả), and Khanh Duong Tran</t>
    </r>
  </si>
  <si>
    <r>
      <rPr>
        <b/>
        <sz val="12"/>
        <color rgb="FF000000"/>
        <rFont val="Times New Roman"/>
        <family val="1"/>
      </rPr>
      <t xml:space="preserve">Nguyễn Văn Thịnh </t>
    </r>
    <r>
      <rPr>
        <sz val="12"/>
        <color rgb="FF000000"/>
        <rFont val="Times New Roman"/>
        <family val="1"/>
      </rPr>
      <t>(tác giả chính), Alina Santa Cruz, Sylvain S. Guillou, Mohamad N. Shiekh Elsouk and Jérôme Thiébot</t>
    </r>
  </si>
  <si>
    <r>
      <rPr>
        <b/>
        <sz val="12"/>
        <color rgb="FF000000"/>
        <rFont val="Times New Roman"/>
        <family val="1"/>
      </rPr>
      <t>Trần Danh Hùng</t>
    </r>
    <r>
      <rPr>
        <sz val="12"/>
        <color rgb="FF000000"/>
        <rFont val="Times New Roman"/>
        <family val="1"/>
      </rPr>
      <t xml:space="preserve"> (tác giả chính); Ting Yang; Ba Manh Le; Youqiang Yu</t>
    </r>
  </si>
  <si>
    <r>
      <rPr>
        <b/>
        <sz val="12"/>
        <color rgb="FF000000"/>
        <rFont val="Times New Roman"/>
        <family val="1"/>
      </rPr>
      <t>Kiều Duy Thông</t>
    </r>
    <r>
      <rPr>
        <sz val="12"/>
        <color rgb="FF000000"/>
        <rFont val="Times New Roman"/>
        <family val="1"/>
      </rPr>
      <t xml:space="preserve"> (tác giả chính) and Anton Kepic</t>
    </r>
  </si>
  <si>
    <r>
      <t xml:space="preserve">Huong Nguyen Vana, Tran Van Phong, Phan Trong Trinh, nnk, </t>
    </r>
    <r>
      <rPr>
        <b/>
        <sz val="12"/>
        <color theme="1"/>
        <rFont val="Times New Roman"/>
        <family val="1"/>
      </rPr>
      <t>Dương Văn Hào</t>
    </r>
    <r>
      <rPr>
        <sz val="12"/>
        <color theme="1"/>
        <rFont val="Times New Roman"/>
        <family val="1"/>
      </rPr>
      <t xml:space="preserve"> (đồng tác giả)</t>
    </r>
  </si>
  <si>
    <r>
      <rPr>
        <b/>
        <sz val="12"/>
        <color theme="1"/>
        <rFont val="Times New Roman"/>
        <family val="1"/>
      </rPr>
      <t>Nguyễn Khắc Long</t>
    </r>
    <r>
      <rPr>
        <sz val="12"/>
        <color theme="1"/>
        <rFont val="Times New Roman"/>
        <family val="1"/>
      </rPr>
      <t xml:space="preserve"> (tác giả chính), Véronique Wernert, André Morgado Lopes, Loïc Sorbier, Renaud Denoyel</t>
    </r>
  </si>
  <si>
    <r>
      <t xml:space="preserve">T. H. Truong, V. Cuong Do, N. Mai Do, T. Q. Hung, </t>
    </r>
    <r>
      <rPr>
        <b/>
        <sz val="12"/>
        <color theme="1"/>
        <rFont val="Times New Roman"/>
        <family val="1"/>
      </rPr>
      <t>Đoàn Văn Huấn</t>
    </r>
    <r>
      <rPr>
        <sz val="12"/>
        <color theme="1"/>
        <rFont val="Times New Roman"/>
        <family val="1"/>
      </rPr>
      <t xml:space="preserve"> (đồng tác giả), T. N. Nguyen, T. H. Doan, T. H. N. Le, T. Van Nguyen, L. G. Bach and Q. V. Tran</t>
    </r>
  </si>
  <si>
    <r>
      <rPr>
        <b/>
        <sz val="12"/>
        <color rgb="FF000000"/>
        <rFont val="Times New Roman"/>
        <family val="1"/>
      </rPr>
      <t>Hồ Văn Sơn</t>
    </r>
    <r>
      <rPr>
        <sz val="12"/>
        <color rgb="FF000000"/>
        <rFont val="Times New Roman"/>
        <family val="1"/>
      </rPr>
      <t xml:space="preserve"> (tác giả chính, tác giả liên hệ), Baptiste Bouillot, Jérome Douzet, Saheb Maghsoodloo-Babakhani, Jean-Michel Herri
</t>
    </r>
  </si>
  <si>
    <r>
      <t>Saheb Maghsoodloo-Babakhani,</t>
    </r>
    <r>
      <rPr>
        <b/>
        <sz val="12"/>
        <color rgb="FF000000"/>
        <rFont val="Times New Roman"/>
        <family val="1"/>
      </rPr>
      <t xml:space="preserve"> Hồ Văn Sơn</t>
    </r>
    <r>
      <rPr>
        <sz val="12"/>
        <color rgb="FF000000"/>
        <rFont val="Times New Roman"/>
        <family val="1"/>
      </rPr>
      <t xml:space="preserve"> (đồng tác giả), Baptiste Bouillot, Jérome Douzet, Jean-Michel Herri
</t>
    </r>
  </si>
  <si>
    <r>
      <t>Thien VuongNguyen, PhuongNguyen Tri, SohrabAzizi, Tran Chien Dang, Duc MinhHoang, Thu HaHoang,</t>
    </r>
    <r>
      <rPr>
        <b/>
        <sz val="12"/>
        <color rgb="FF000000"/>
        <rFont val="Times New Roman"/>
        <family val="1"/>
      </rPr>
      <t xml:space="preserve"> Nguyễn Thị Linh</t>
    </r>
    <r>
      <rPr>
        <sz val="12"/>
        <color rgb="FF000000"/>
        <rFont val="Times New Roman"/>
        <family val="1"/>
      </rPr>
      <t xml:space="preserve"> (Đồng tác giả), Thuy Thi LeBui, Viet HungDang, Ngọc LinhNguyen, The TamLe, Thi Ngoc LinhNguyen, Quoc TrungVu, Dai LamTran, Thi My LinhDang, Le TrongLu </t>
    </r>
  </si>
  <si>
    <r>
      <t xml:space="preserve">Bùi Xuân Nam, </t>
    </r>
    <r>
      <rPr>
        <sz val="12"/>
        <color theme="1"/>
        <rFont val="Times New Roman"/>
        <family val="1"/>
      </rPr>
      <t>Mohammed Abdullahi Muazu, Hoang Nguyen</t>
    </r>
  </si>
  <si>
    <r>
      <t xml:space="preserve">Hoang Nguyen, </t>
    </r>
    <r>
      <rPr>
        <b/>
        <sz val="12"/>
        <color theme="1"/>
        <rFont val="Times New Roman"/>
        <family val="1"/>
      </rPr>
      <t>Bùi Xuân Nam,</t>
    </r>
    <r>
      <rPr>
        <sz val="12"/>
        <color theme="1"/>
        <rFont val="Times New Roman"/>
        <family val="1"/>
      </rPr>
      <t xml:space="preserve"> Hossein Moayedi</t>
    </r>
  </si>
  <si>
    <r>
      <t xml:space="preserve">Zhenyan Luo, </t>
    </r>
    <r>
      <rPr>
        <b/>
        <sz val="12"/>
        <color theme="1"/>
        <rFont val="Times New Roman"/>
        <family val="1"/>
      </rPr>
      <t>Bùi Xuân Nam</t>
    </r>
    <r>
      <rPr>
        <sz val="12"/>
        <color theme="1"/>
        <rFont val="Times New Roman"/>
        <family val="1"/>
      </rPr>
      <t>, Hoang Nguyen, Hossein Moayedi</t>
    </r>
  </si>
  <si>
    <r>
      <t>Ziwei Ding, Hoang Nguyen</t>
    </r>
    <r>
      <rPr>
        <b/>
        <sz val="12"/>
        <color theme="1"/>
        <rFont val="Times New Roman"/>
        <family val="1"/>
      </rPr>
      <t>,</t>
    </r>
    <r>
      <rPr>
        <sz val="12"/>
        <color theme="1"/>
        <rFont val="Times New Roman"/>
        <family val="1"/>
      </rPr>
      <t xml:space="preserve"> </t>
    </r>
    <r>
      <rPr>
        <b/>
        <sz val="12"/>
        <color theme="1"/>
        <rFont val="Times New Roman"/>
        <family val="1"/>
      </rPr>
      <t>Bùi Xuân Nam</t>
    </r>
    <r>
      <rPr>
        <sz val="12"/>
        <color theme="1"/>
        <rFont val="Times New Roman"/>
        <family val="1"/>
      </rPr>
      <t xml:space="preserve"> (đồng tác giả), Jian Zhou, Hossein Moayedi</t>
    </r>
  </si>
  <si>
    <r>
      <t>Qiancheng Fang, Hoang Nguyen</t>
    </r>
    <r>
      <rPr>
        <b/>
        <sz val="12"/>
        <color theme="1"/>
        <rFont val="Times New Roman"/>
        <family val="1"/>
      </rPr>
      <t xml:space="preserve">, Bùi Xuân Nam </t>
    </r>
    <r>
      <rPr>
        <sz val="12"/>
        <color theme="1"/>
        <rFont val="Times New Roman"/>
        <family val="1"/>
      </rPr>
      <t>(đồng tác giả), Trung Nguyen-Thoi</t>
    </r>
  </si>
  <si>
    <r>
      <rPr>
        <b/>
        <sz val="12"/>
        <color rgb="FF000000"/>
        <rFont val="Times New Roman"/>
        <family val="1"/>
      </rPr>
      <t xml:space="preserve">Đoàn Văn Huấn, </t>
    </r>
    <r>
      <rPr>
        <sz val="12"/>
        <color rgb="FF000000"/>
        <rFont val="Times New Roman"/>
        <family val="1"/>
      </rPr>
      <t>Karikkethu Prabhakaran, C. Petrillo and V. P. Ting</t>
    </r>
  </si>
  <si>
    <r>
      <rPr>
        <b/>
        <sz val="12"/>
        <color rgb="FF000000"/>
        <rFont val="Times New Roman"/>
        <family val="1"/>
      </rPr>
      <t xml:space="preserve">Đoàn Văn Huấn </t>
    </r>
    <r>
      <rPr>
        <sz val="12"/>
        <color rgb="FF000000"/>
        <rFont val="Times New Roman"/>
        <family val="1"/>
      </rPr>
      <t>(tác giả chính), A. Sartbaeva, J.-C. Eloi, S. Davis and V. P. Ting</t>
    </r>
  </si>
  <si>
    <r>
      <rPr>
        <b/>
        <sz val="12"/>
        <color rgb="FF000000"/>
        <rFont val="Times New Roman"/>
        <family val="1"/>
      </rPr>
      <t xml:space="preserve">Hồ Văn Sơn </t>
    </r>
    <r>
      <rPr>
        <sz val="12"/>
        <color rgb="FF000000"/>
        <rFont val="Times New Roman"/>
        <family val="1"/>
      </rPr>
      <t xml:space="preserve">(tác giả chính, tác giả liên hệ), Baptiste Bouillot, Daniel Garcia, Jérome Douzet, Ana Cameirao, Saheb Maghsoodloo-Babakhani, Jean-Michel Herri
</t>
    </r>
  </si>
  <si>
    <r>
      <t xml:space="preserve">Hossein Moayedi, Arash Moatamediyan, </t>
    </r>
    <r>
      <rPr>
        <b/>
        <sz val="12"/>
        <color theme="1"/>
        <rFont val="Times New Roman"/>
        <family val="1"/>
      </rPr>
      <t>Nguyễn Hoàng</t>
    </r>
    <r>
      <rPr>
        <sz val="12"/>
        <color theme="1"/>
        <rFont val="Times New Roman"/>
        <family val="1"/>
      </rPr>
      <t xml:space="preserve">, </t>
    </r>
    <r>
      <rPr>
        <b/>
        <sz val="12"/>
        <color theme="1"/>
        <rFont val="Times New Roman"/>
        <family val="1"/>
      </rPr>
      <t xml:space="preserve">Bùi Xuân Nam </t>
    </r>
    <r>
      <rPr>
        <sz val="12"/>
        <color theme="1"/>
        <rFont val="Times New Roman"/>
        <family val="1"/>
      </rPr>
      <t>(đồng tác giả), Dieu Tien Bui, Ahmad Safuan A. Rashid</t>
    </r>
  </si>
  <si>
    <r>
      <t>Wusi Chen, Payam Sarir,</t>
    </r>
    <r>
      <rPr>
        <b/>
        <sz val="12"/>
        <color theme="1"/>
        <rFont val="Times New Roman"/>
        <family val="1"/>
      </rPr>
      <t xml:space="preserve"> Bùi Xuân Nam, Nguyễn Hoàng</t>
    </r>
    <r>
      <rPr>
        <sz val="12"/>
        <color theme="1"/>
        <rFont val="Times New Roman"/>
        <family val="1"/>
      </rPr>
      <t>,</t>
    </r>
    <r>
      <rPr>
        <b/>
        <sz val="12"/>
        <color theme="1"/>
        <rFont val="Times New Roman"/>
        <family val="1"/>
      </rPr>
      <t xml:space="preserve"> </t>
    </r>
    <r>
      <rPr>
        <sz val="12"/>
        <color theme="1"/>
        <rFont val="Times New Roman"/>
        <family val="1"/>
      </rPr>
      <t>M. M. Tahir, Danial Jahed Armaghani</t>
    </r>
  </si>
  <si>
    <r>
      <t xml:space="preserve">Dieu Tien Bui, Hossein Moayedi, Bahareh Kalantar, Abdolreza Osouli, Biswajeet Pradhan, </t>
    </r>
    <r>
      <rPr>
        <b/>
        <sz val="12"/>
        <color theme="1"/>
        <rFont val="Times New Roman"/>
        <family val="1"/>
      </rPr>
      <t xml:space="preserve">Nguyễn Hoàng, </t>
    </r>
    <r>
      <rPr>
        <sz val="12"/>
        <color theme="1"/>
        <rFont val="Times New Roman"/>
        <family val="1"/>
      </rPr>
      <t>Ahmad Safuan A Rashid</t>
    </r>
  </si>
  <si>
    <r>
      <t xml:space="preserve">Dieu Tien Bui, Hossein Moayedi, Mu’azu Mohammed Abdullahi, Ahmad Safuan A Rashid, </t>
    </r>
    <r>
      <rPr>
        <b/>
        <sz val="12"/>
        <color theme="1"/>
        <rFont val="Times New Roman"/>
        <family val="1"/>
      </rPr>
      <t xml:space="preserve">Nguyễn Hoàng </t>
    </r>
    <r>
      <rPr>
        <sz val="12"/>
        <color theme="1"/>
        <rFont val="Times New Roman"/>
        <family val="1"/>
      </rPr>
      <t>(đồng tác giả)</t>
    </r>
  </si>
  <si>
    <r>
      <t xml:space="preserve">Dieu Tien Bui, Mu’azu Mohammed Abdullahi, Soheil Ghareh, Hossein Moayedi, </t>
    </r>
    <r>
      <rPr>
        <b/>
        <sz val="12"/>
        <color theme="1"/>
        <rFont val="Times New Roman"/>
        <family val="1"/>
      </rPr>
      <t xml:space="preserve">Nguyễn Hoàng </t>
    </r>
    <r>
      <rPr>
        <sz val="12"/>
        <color theme="1"/>
        <rFont val="Times New Roman"/>
        <family val="1"/>
      </rPr>
      <t>(đồng tác giả)</t>
    </r>
  </si>
  <si>
    <r>
      <t xml:space="preserve">Hossein Moayedi, </t>
    </r>
    <r>
      <rPr>
        <b/>
        <sz val="12"/>
        <color theme="1"/>
        <rFont val="Times New Roman"/>
        <family val="1"/>
      </rPr>
      <t xml:space="preserve">Nguyễn Hoàng </t>
    </r>
    <r>
      <rPr>
        <sz val="12"/>
        <color theme="1"/>
        <rFont val="Times New Roman"/>
        <family val="1"/>
      </rPr>
      <t>(đồng tác giả), Loke Kok Foong</t>
    </r>
  </si>
  <si>
    <r>
      <t xml:space="preserve">Hossein Moayedi, Abdolreza Osouli, Dieu Tien Bui, Loke Kok Foong, </t>
    </r>
    <r>
      <rPr>
        <b/>
        <sz val="12"/>
        <color theme="1"/>
        <rFont val="Times New Roman"/>
        <family val="1"/>
      </rPr>
      <t xml:space="preserve">Nguyễn Hoàng </t>
    </r>
    <r>
      <rPr>
        <sz val="12"/>
        <color theme="1"/>
        <rFont val="Times New Roman"/>
        <family val="1"/>
      </rPr>
      <t>(đồng tác giả), Bahareh Kalantar</t>
    </r>
  </si>
  <si>
    <r>
      <rPr>
        <b/>
        <sz val="12"/>
        <color rgb="FF000000"/>
        <rFont val="Times New Roman"/>
        <family val="1"/>
      </rPr>
      <t xml:space="preserve">Bùi Xuân Nam </t>
    </r>
    <r>
      <rPr>
        <sz val="12"/>
        <color rgb="FF000000"/>
        <rFont val="Times New Roman"/>
        <family val="1"/>
      </rPr>
      <t xml:space="preserve">(tác giả liên hệ), </t>
    </r>
    <r>
      <rPr>
        <b/>
        <sz val="12"/>
        <color rgb="FF000000"/>
        <rFont val="Times New Roman"/>
        <family val="1"/>
      </rPr>
      <t>Nguyễn Hoàng</t>
    </r>
    <r>
      <rPr>
        <sz val="12"/>
        <color rgb="FF000000"/>
        <rFont val="Times New Roman"/>
        <family val="1"/>
      </rPr>
      <t xml:space="preserve">, Hai-An Le, </t>
    </r>
    <r>
      <rPr>
        <b/>
        <sz val="12"/>
        <color rgb="FF000000"/>
        <rFont val="Times New Roman"/>
        <family val="1"/>
      </rPr>
      <t>Bùi Hoàng Bắc, Đỗ Ngọc Hoàn</t>
    </r>
  </si>
  <si>
    <r>
      <rPr>
        <b/>
        <sz val="12"/>
        <color rgb="FF000000"/>
        <rFont val="Times New Roman"/>
        <family val="1"/>
      </rPr>
      <t>Nguyễn Hoàng</t>
    </r>
    <r>
      <rPr>
        <sz val="12"/>
        <color rgb="FF000000"/>
        <rFont val="Times New Roman"/>
        <family val="1"/>
      </rPr>
      <t xml:space="preserve"> (tác giả liên hệ), </t>
    </r>
    <r>
      <rPr>
        <b/>
        <sz val="12"/>
        <color rgb="FF000000"/>
        <rFont val="Times New Roman"/>
        <family val="1"/>
      </rPr>
      <t>Bùi Xuân Nam, Trần Quang Hiếu</t>
    </r>
    <r>
      <rPr>
        <sz val="12"/>
        <color rgb="FF000000"/>
        <rFont val="Times New Roman"/>
        <family val="1"/>
      </rPr>
      <t>, Ngoc-Luan Mai</t>
    </r>
  </si>
  <si>
    <r>
      <rPr>
        <b/>
        <sz val="12"/>
        <color rgb="FF000000"/>
        <rFont val="Times New Roman"/>
        <family val="1"/>
      </rPr>
      <t>Nguyễn Hoàng</t>
    </r>
    <r>
      <rPr>
        <sz val="12"/>
        <color rgb="FF000000"/>
        <rFont val="Times New Roman"/>
        <family val="1"/>
      </rPr>
      <t xml:space="preserve"> (tác giả liên hệ), </t>
    </r>
    <r>
      <rPr>
        <b/>
        <sz val="12"/>
        <color rgb="FF000000"/>
        <rFont val="Times New Roman"/>
        <family val="1"/>
      </rPr>
      <t>Bùi Xuân Nam, Bùi Hoàng Bắc</t>
    </r>
    <r>
      <rPr>
        <sz val="12"/>
        <color rgb="FF000000"/>
        <rFont val="Times New Roman"/>
        <family val="1"/>
      </rPr>
      <t>, Dao Trong Cuong</t>
    </r>
  </si>
  <si>
    <r>
      <rPr>
        <b/>
        <sz val="12"/>
        <color rgb="FF000000"/>
        <rFont val="Times New Roman"/>
        <family val="1"/>
      </rPr>
      <t>Nguyễn Hoàng</t>
    </r>
    <r>
      <rPr>
        <sz val="12"/>
        <color rgb="FF000000"/>
        <rFont val="Times New Roman"/>
        <family val="1"/>
      </rPr>
      <t xml:space="preserve"> (tác giả liên hệ), Carsten Drebenstedt, </t>
    </r>
    <r>
      <rPr>
        <b/>
        <sz val="12"/>
        <color rgb="FF000000"/>
        <rFont val="Times New Roman"/>
        <family val="1"/>
      </rPr>
      <t>Bùi Xuân Nam</t>
    </r>
    <r>
      <rPr>
        <sz val="12"/>
        <color rgb="FF000000"/>
        <rFont val="Times New Roman"/>
        <family val="1"/>
      </rPr>
      <t>, Dieu Tien Bui</t>
    </r>
  </si>
  <si>
    <r>
      <t>Xiliang Zhang, Hoang Nguyen,</t>
    </r>
    <r>
      <rPr>
        <b/>
        <sz val="12"/>
        <color theme="1"/>
        <rFont val="Times New Roman"/>
        <family val="1"/>
      </rPr>
      <t xml:space="preserve"> Bùi Xuân Nam, Trần Quang Hiếu, Nguyễn Đình An</t>
    </r>
    <r>
      <rPr>
        <sz val="12"/>
        <color theme="1"/>
        <rFont val="Times New Roman"/>
        <family val="1"/>
      </rPr>
      <t>, Dieu Tien Bui, Hossein Moayedi</t>
    </r>
  </si>
  <si>
    <r>
      <t>Vũ Đình Hiếu, Bùi Hoàng Bắc</t>
    </r>
    <r>
      <rPr>
        <sz val="12"/>
        <color theme="1"/>
        <rFont val="Times New Roman"/>
        <family val="1"/>
      </rPr>
      <t xml:space="preserve">, Bahareh Kalantar, </t>
    </r>
    <r>
      <rPr>
        <b/>
        <sz val="12"/>
        <color theme="1"/>
        <rFont val="Times New Roman"/>
        <family val="1"/>
      </rPr>
      <t>Bùi Xuân Nam, Nguyễn Đình An, Lê Quý Thảo, Đỗ Ngọc Hoàn,</t>
    </r>
    <r>
      <rPr>
        <sz val="12"/>
        <color theme="1"/>
        <rFont val="Times New Roman"/>
        <family val="1"/>
      </rPr>
      <t xml:space="preserve"> Hoang Nguyen</t>
    </r>
  </si>
  <si>
    <r>
      <t xml:space="preserve">Yonghui Shang, Hoang Nguyen, </t>
    </r>
    <r>
      <rPr>
        <b/>
        <sz val="12"/>
        <color theme="1"/>
        <rFont val="Times New Roman"/>
        <family val="1"/>
      </rPr>
      <t xml:space="preserve">Bùi Xuân Nam, Trần Quang Hiếu, </t>
    </r>
    <r>
      <rPr>
        <sz val="12"/>
        <color theme="1"/>
        <rFont val="Times New Roman"/>
        <family val="1"/>
      </rPr>
      <t>Hossein Moayedi</t>
    </r>
  </si>
  <si>
    <r>
      <t xml:space="preserve">Bùi Xuân Nam </t>
    </r>
    <r>
      <rPr>
        <sz val="12"/>
        <color theme="1"/>
        <rFont val="Times New Roman"/>
        <family val="1"/>
      </rPr>
      <t xml:space="preserve">(tác giả liên hệ), Chang Woo Lee, Hoang Nguyen, </t>
    </r>
    <r>
      <rPr>
        <b/>
        <sz val="12"/>
        <color theme="1"/>
        <rFont val="Times New Roman"/>
        <family val="1"/>
      </rPr>
      <t>Bùi Hoàng Bắc, Nguyễn Quốc Long</t>
    </r>
    <r>
      <rPr>
        <sz val="12"/>
        <color theme="1"/>
        <rFont val="Times New Roman"/>
        <family val="1"/>
      </rPr>
      <t>,</t>
    </r>
    <r>
      <rPr>
        <b/>
        <sz val="12"/>
        <color theme="1"/>
        <rFont val="Times New Roman"/>
        <family val="1"/>
      </rPr>
      <t xml:space="preserve"> Lê Quý Thảo</t>
    </r>
    <r>
      <rPr>
        <sz val="12"/>
        <color theme="1"/>
        <rFont val="Times New Roman"/>
        <family val="1"/>
      </rPr>
      <t>, Van-Duc Nguyen, Ngoc-Bich Nguyen, Hossein Moayedi</t>
    </r>
  </si>
  <si>
    <r>
      <t>Hoang Nguyen,</t>
    </r>
    <r>
      <rPr>
        <b/>
        <sz val="12"/>
        <color theme="1"/>
        <rFont val="Times New Roman"/>
        <family val="1"/>
      </rPr>
      <t xml:space="preserve"> Bùi Xuân Nam, Trần Quang Hiếu, </t>
    </r>
    <r>
      <rPr>
        <sz val="12"/>
        <color theme="1"/>
        <rFont val="Times New Roman"/>
        <family val="1"/>
      </rPr>
      <t>Hossein Moayedi</t>
    </r>
  </si>
  <si>
    <r>
      <t>Hoang Nguyen,</t>
    </r>
    <r>
      <rPr>
        <b/>
        <sz val="12"/>
        <color theme="1"/>
        <rFont val="Times New Roman"/>
        <family val="1"/>
      </rPr>
      <t xml:space="preserve">Bùi Xuân Nam, Trần Quang Hiếu, </t>
    </r>
    <r>
      <rPr>
        <sz val="12"/>
        <color theme="1"/>
        <rFont val="Times New Roman"/>
        <family val="1"/>
      </rPr>
      <t>Hossein Moayedi</t>
    </r>
  </si>
  <si>
    <r>
      <t>Vũ Đình Hiếu, Hoang-Bac Bui, Bùi Xuân Nam, Nguyễn Đình An, Lê Quý Thảo, Đỗ Ngọc Hoàn,</t>
    </r>
    <r>
      <rPr>
        <sz val="12"/>
        <color theme="1"/>
        <rFont val="Times New Roman"/>
        <family val="1"/>
      </rPr>
      <t xml:space="preserve"> Hoang Nguyen</t>
    </r>
  </si>
  <si>
    <r>
      <t>Hongquan Guo, Hoang Nguyen</t>
    </r>
    <r>
      <rPr>
        <b/>
        <sz val="12"/>
        <color theme="1"/>
        <rFont val="Times New Roman"/>
        <family val="1"/>
      </rPr>
      <t xml:space="preserve">, Vũ Diệp Anh, Bùi Xuân Nam </t>
    </r>
    <r>
      <rPr>
        <sz val="12"/>
        <color theme="1"/>
        <rFont val="Times New Roman"/>
        <family val="1"/>
      </rPr>
      <t>(đồng tác giả)</t>
    </r>
  </si>
  <si>
    <r>
      <t>Bùi Xuân Nam,</t>
    </r>
    <r>
      <rPr>
        <sz val="12"/>
        <color theme="1"/>
        <rFont val="Times New Roman"/>
        <family val="1"/>
      </rPr>
      <t xml:space="preserve"> Pirat Jaroonpattanapong, Hoang Nguyen</t>
    </r>
    <r>
      <rPr>
        <b/>
        <sz val="12"/>
        <color theme="1"/>
        <rFont val="Times New Roman"/>
        <family val="1"/>
      </rPr>
      <t>, Trần Quang Hiếu, Nguyễn Quốc Long</t>
    </r>
  </si>
  <si>
    <r>
      <t>Hoang Nguyen</t>
    </r>
    <r>
      <rPr>
        <b/>
        <sz val="12"/>
        <color theme="1"/>
        <rFont val="Times New Roman"/>
        <family val="1"/>
      </rPr>
      <t>,</t>
    </r>
    <r>
      <rPr>
        <sz val="12"/>
        <color theme="1"/>
        <rFont val="Times New Roman"/>
        <family val="1"/>
      </rPr>
      <t xml:space="preserve"> </t>
    </r>
    <r>
      <rPr>
        <b/>
        <sz val="12"/>
        <color theme="1"/>
        <rFont val="Times New Roman"/>
        <family val="1"/>
      </rPr>
      <t>Bùi Xuân Nam</t>
    </r>
    <r>
      <rPr>
        <sz val="12"/>
        <color theme="1"/>
        <rFont val="Times New Roman"/>
        <family val="1"/>
      </rPr>
      <t>, Trung Nguyen-Thoi, Prashanth Ragam, Hossein Moayedi</t>
    </r>
  </si>
  <si>
    <r>
      <t xml:space="preserve">Bùi Xuân Nam </t>
    </r>
    <r>
      <rPr>
        <sz val="12"/>
        <color theme="1"/>
        <rFont val="Times New Roman"/>
        <family val="1"/>
      </rPr>
      <t>(tác giả đầu)</t>
    </r>
    <r>
      <rPr>
        <b/>
        <sz val="12"/>
        <color theme="1"/>
        <rFont val="Times New Roman"/>
        <family val="1"/>
      </rPr>
      <t xml:space="preserve">, </t>
    </r>
    <r>
      <rPr>
        <sz val="12"/>
        <color theme="1"/>
        <rFont val="Times New Roman"/>
        <family val="1"/>
      </rPr>
      <t>Yosoon Choi, Victor Atrushkevich</t>
    </r>
    <r>
      <rPr>
        <b/>
        <sz val="12"/>
        <color theme="1"/>
        <rFont val="Times New Roman"/>
        <family val="1"/>
      </rPr>
      <t>, Nguyễn Hoàng, Trần Quang Hiếu, Nguyễn Quốc Long</t>
    </r>
    <r>
      <rPr>
        <sz val="12"/>
        <color theme="1"/>
        <rFont val="Times New Roman"/>
        <family val="1"/>
      </rPr>
      <t>, Hung-Thang Hoang</t>
    </r>
  </si>
  <si>
    <r>
      <t>Qiancheng Fang, Hoang Nguyen</t>
    </r>
    <r>
      <rPr>
        <b/>
        <sz val="12"/>
        <color theme="1"/>
        <rFont val="Times New Roman"/>
        <family val="1"/>
      </rPr>
      <t xml:space="preserve">, Bùi Xuân Nam, Trần Quang Hiếu </t>
    </r>
    <r>
      <rPr>
        <sz val="12"/>
        <color theme="1"/>
        <rFont val="Times New Roman"/>
        <family val="1"/>
      </rPr>
      <t>(đồng tác giả)</t>
    </r>
  </si>
  <si>
    <r>
      <t xml:space="preserve">Bùi Hoàng Bắc </t>
    </r>
    <r>
      <rPr>
        <sz val="12"/>
        <color theme="1"/>
        <rFont val="Times New Roman"/>
        <family val="1"/>
      </rPr>
      <t>(tác giả chính)</t>
    </r>
    <r>
      <rPr>
        <b/>
        <sz val="12"/>
        <color theme="1"/>
        <rFont val="Times New Roman"/>
        <family val="1"/>
      </rPr>
      <t xml:space="preserve">, </t>
    </r>
    <r>
      <rPr>
        <sz val="12"/>
        <color theme="1"/>
        <rFont val="Times New Roman"/>
        <family val="1"/>
      </rPr>
      <t>Hoang Nguyen</t>
    </r>
    <r>
      <rPr>
        <b/>
        <sz val="12"/>
        <color theme="1"/>
        <rFont val="Times New Roman"/>
        <family val="1"/>
      </rPr>
      <t>,</t>
    </r>
    <r>
      <rPr>
        <sz val="12"/>
        <color theme="1"/>
        <rFont val="Times New Roman"/>
        <family val="1"/>
      </rPr>
      <t xml:space="preserve"> Yosoon Choi, </t>
    </r>
    <r>
      <rPr>
        <b/>
        <sz val="12"/>
        <color theme="1"/>
        <rFont val="Times New Roman"/>
        <family val="1"/>
      </rPr>
      <t>Bùi Xuân Nam</t>
    </r>
    <r>
      <rPr>
        <sz val="12"/>
        <color theme="1"/>
        <rFont val="Times New Roman"/>
        <family val="1"/>
      </rPr>
      <t>, Trung Nguyen-Thoi, Yousef Zandi</t>
    </r>
  </si>
  <si>
    <r>
      <rPr>
        <b/>
        <sz val="12"/>
        <color theme="1"/>
        <rFont val="Times New Roman"/>
        <family val="1"/>
      </rPr>
      <t>Trần Mạnh Tiến</t>
    </r>
    <r>
      <rPr>
        <sz val="12"/>
        <color theme="1"/>
        <rFont val="Times New Roman"/>
        <family val="1"/>
      </rPr>
      <t xml:space="preserve"> (tác giả đầu), Xuan Hong VU*, Emmanuel FERRIER</t>
    </r>
  </si>
  <si>
    <r>
      <rPr>
        <b/>
        <sz val="12"/>
        <color rgb="FF000000"/>
        <rFont val="Times New Roman"/>
        <family val="1"/>
      </rPr>
      <t>Trần Mạnh Tiến</t>
    </r>
    <r>
      <rPr>
        <sz val="12"/>
        <color rgb="FF000000"/>
        <rFont val="Times New Roman"/>
        <family val="1"/>
      </rPr>
      <t xml:space="preserve"> (tác giả đầu), Xuan Hong VU*, Emmanuel FERRIER</t>
    </r>
  </si>
  <si>
    <r>
      <t>ManhVan Pham</t>
    </r>
    <r>
      <rPr>
        <vertAlign val="superscript"/>
        <sz val="12"/>
        <rFont val="Times New Roman"/>
        <family val="1"/>
      </rPr>
      <t>ab</t>
    </r>
    <r>
      <rPr>
        <sz val="12"/>
        <color theme="1"/>
        <rFont val="Times New Roman"/>
        <family val="1"/>
      </rPr>
      <t>,</t>
    </r>
    <r>
      <rPr>
        <sz val="12"/>
        <rFont val="Times New Roman"/>
        <family val="1"/>
      </rPr>
      <t>Tam MinhPham</t>
    </r>
    <r>
      <rPr>
        <vertAlign val="superscript"/>
        <sz val="12"/>
        <rFont val="Times New Roman"/>
        <family val="1"/>
      </rPr>
      <t>b</t>
    </r>
    <r>
      <rPr>
        <sz val="12"/>
        <color theme="1"/>
        <rFont val="Times New Roman"/>
        <family val="1"/>
      </rPr>
      <t>,</t>
    </r>
    <r>
      <rPr>
        <sz val="12"/>
        <rFont val="Times New Roman"/>
        <family val="1"/>
      </rPr>
      <t>Quan VuViet Du</t>
    </r>
    <r>
      <rPr>
        <vertAlign val="superscript"/>
        <sz val="12"/>
        <rFont val="Times New Roman"/>
        <family val="1"/>
      </rPr>
      <t>b</t>
    </r>
    <r>
      <rPr>
        <sz val="12"/>
        <color theme="1"/>
        <rFont val="Times New Roman"/>
        <family val="1"/>
      </rPr>
      <t xml:space="preserve">, </t>
    </r>
    <r>
      <rPr>
        <sz val="12"/>
        <rFont val="Times New Roman"/>
        <family val="1"/>
      </rPr>
      <t>Quang-ThanhBui</t>
    </r>
    <r>
      <rPr>
        <vertAlign val="superscript"/>
        <sz val="12"/>
        <rFont val="Times New Roman"/>
        <family val="1"/>
      </rPr>
      <t>ab</t>
    </r>
    <r>
      <rPr>
        <sz val="12"/>
        <color theme="1"/>
        <rFont val="Times New Roman"/>
        <family val="1"/>
      </rPr>
      <t xml:space="preserve">, </t>
    </r>
    <r>
      <rPr>
        <b/>
        <sz val="12"/>
        <rFont val="Times New Roman"/>
        <family val="1"/>
      </rPr>
      <t>Trần Vân Anh</t>
    </r>
    <r>
      <rPr>
        <sz val="12"/>
        <color theme="1"/>
        <rFont val="Times New Roman"/>
        <family val="1"/>
      </rPr>
      <t xml:space="preserve">, </t>
    </r>
    <r>
      <rPr>
        <sz val="12"/>
        <rFont val="Times New Roman"/>
        <family val="1"/>
      </rPr>
      <t>Hai MinhPham</t>
    </r>
    <r>
      <rPr>
        <vertAlign val="superscript"/>
        <sz val="12"/>
        <rFont val="Times New Roman"/>
        <family val="1"/>
      </rPr>
      <t>d</t>
    </r>
    <r>
      <rPr>
        <sz val="12"/>
        <color theme="1"/>
        <rFont val="Times New Roman"/>
        <family val="1"/>
      </rPr>
      <t xml:space="preserve">, </t>
    </r>
    <r>
      <rPr>
        <sz val="12"/>
        <rFont val="Times New Roman"/>
        <family val="1"/>
      </rPr>
      <t>Thach NgocNguyen</t>
    </r>
    <r>
      <rPr>
        <vertAlign val="superscript"/>
        <sz val="12"/>
        <rFont val="Times New Roman"/>
        <family val="1"/>
      </rPr>
      <t>b</t>
    </r>
  </si>
  <si>
    <r>
      <rPr>
        <b/>
        <sz val="12"/>
        <color rgb="FF000000"/>
        <rFont val="Times New Roman"/>
        <family val="1"/>
      </rPr>
      <t>Nguyễn Quang Minh</t>
    </r>
    <r>
      <rPr>
        <sz val="12"/>
        <color rgb="FF000000"/>
        <rFont val="Times New Roman"/>
        <family val="1"/>
      </rPr>
      <t xml:space="preserve"> (tác giả chính); </t>
    </r>
    <r>
      <rPr>
        <b/>
        <sz val="12"/>
        <color rgb="FF000000"/>
        <rFont val="Times New Roman"/>
        <family val="1"/>
      </rPr>
      <t>Nguyễn Thị Thu Hương</t>
    </r>
    <r>
      <rPr>
        <sz val="12"/>
        <color rgb="FF000000"/>
        <rFont val="Times New Roman"/>
        <family val="1"/>
      </rPr>
      <t xml:space="preserve">; Phu Hien La; Hugh G. Lewis ; Peter M. Atkinson
</t>
    </r>
  </si>
  <si>
    <r>
      <rPr>
        <b/>
        <sz val="12"/>
        <color rgb="FF000000"/>
        <rFont val="Times New Roman"/>
        <family val="1"/>
      </rPr>
      <t>Nhữ Việt Hà,</t>
    </r>
    <r>
      <rPr>
        <sz val="12"/>
        <color rgb="FF000000"/>
        <rFont val="Times New Roman"/>
        <family val="1"/>
      </rPr>
      <t xml:space="preserve"> Hoang Nhat Duc, </t>
    </r>
    <r>
      <rPr>
        <b/>
        <sz val="12"/>
        <color rgb="FF000000"/>
        <rFont val="Times New Roman"/>
        <family val="1"/>
      </rPr>
      <t>Dương Văn Bình</t>
    </r>
    <r>
      <rPr>
        <sz val="12"/>
        <color rgb="FF000000"/>
        <rFont val="Times New Roman"/>
        <family val="1"/>
      </rPr>
      <t xml:space="preserve">, Vu Hong Dang, Bui Tien Dieu
</t>
    </r>
  </si>
  <si>
    <r>
      <rPr>
        <b/>
        <sz val="12"/>
        <color rgb="FF000000"/>
        <rFont val="Times New Roman"/>
        <family val="1"/>
      </rPr>
      <t>Nhữ Việt Hà</t>
    </r>
    <r>
      <rPr>
        <sz val="12"/>
        <color rgb="FF000000"/>
        <rFont val="Times New Roman"/>
        <family val="1"/>
      </rPr>
      <t xml:space="preserve"> (tác giả đầu), Pijush Samui, Deepak Kumar, Anshuman Singh, Hoang Nhat Duc, Bui Tien Dieu
</t>
    </r>
  </si>
  <si>
    <r>
      <t xml:space="preserve">Pijush Samui, Bui Tien Dieu, </t>
    </r>
    <r>
      <rPr>
        <b/>
        <sz val="12"/>
        <color rgb="FF000000"/>
        <rFont val="Times New Roman"/>
        <family val="1"/>
      </rPr>
      <t xml:space="preserve">Nhữ Việt Hà, </t>
    </r>
    <r>
      <rPr>
        <sz val="12"/>
        <color rgb="FF000000"/>
        <rFont val="Times New Roman"/>
        <family val="1"/>
      </rPr>
      <t xml:space="preserve">Nguyen My Linh, Ngo Thi Phuong Thao, Bui Tien Dieu
</t>
    </r>
  </si>
  <si>
    <r>
      <t>Nguyễn Thị Nụ</t>
    </r>
    <r>
      <rPr>
        <sz val="12"/>
        <color rgb="FF000000"/>
        <rFont val="Times New Roman"/>
        <family val="1"/>
      </rPr>
      <t>, Thinh Phi Hong and </t>
    </r>
    <r>
      <rPr>
        <b/>
        <sz val="12"/>
        <color rgb="FF000000"/>
        <rFont val="Times New Roman"/>
        <family val="1"/>
      </rPr>
      <t>Bùi Trường Sơn</t>
    </r>
  </si>
  <si>
    <r>
      <t>Nguyễn Thị Nụ, Bùi Trường Sơn</t>
    </r>
    <r>
      <rPr>
        <sz val="12"/>
        <color theme="1"/>
        <rFont val="Times New Roman"/>
        <family val="1"/>
      </rPr>
      <t>, Do Minh Ngoc</t>
    </r>
  </si>
  <si>
    <r>
      <t xml:space="preserve">Nguyễn Văn Lâm </t>
    </r>
    <r>
      <rPr>
        <sz val="12"/>
        <color theme="1"/>
        <rFont val="Times New Roman"/>
        <family val="1"/>
      </rPr>
      <t>(tác giả đầu), Hoang Van Hoan, Dang Duc Nhan</t>
    </r>
  </si>
  <si>
    <r>
      <rPr>
        <b/>
        <sz val="12"/>
        <color rgb="FF000000"/>
        <rFont val="Times New Roman"/>
        <family val="1"/>
      </rPr>
      <t>Vũ Văn Hưng</t>
    </r>
    <r>
      <rPr>
        <sz val="12"/>
        <color rgb="FF000000"/>
        <rFont val="Times New Roman"/>
        <family val="1"/>
      </rPr>
      <t xml:space="preserve"> (tác giả chính, tác giả liên hệ), Broder J. Merkel
</t>
    </r>
  </si>
  <si>
    <r>
      <t xml:space="preserve">MagdalenaDumańska-Słowik, TomaszPowolny, MagdalenaSikorska-Jaworowska, WiesławHeflik, VyacheslavMorgun, </t>
    </r>
    <r>
      <rPr>
        <sz val="12"/>
        <color theme="1"/>
        <rFont val="Times New Roman"/>
        <family val="1"/>
      </rPr>
      <t xml:space="preserve"> </t>
    </r>
    <r>
      <rPr>
        <b/>
        <sz val="12"/>
        <color theme="1"/>
        <rFont val="Times New Roman"/>
        <family val="1"/>
      </rPr>
      <t>Tô Xuân Bản</t>
    </r>
  </si>
  <si>
    <r>
      <t xml:space="preserve">Nguyễn Minh Quyền </t>
    </r>
    <r>
      <rPr>
        <sz val="12"/>
        <rFont val="Times New Roman"/>
        <family val="1"/>
      </rPr>
      <t>(tác giả chính)</t>
    </r>
    <r>
      <rPr>
        <b/>
        <sz val="12"/>
        <rFont val="Times New Roman"/>
        <family val="1"/>
      </rPr>
      <t>,</t>
    </r>
    <r>
      <rPr>
        <b/>
        <sz val="12"/>
        <color theme="1"/>
        <rFont val="Times New Roman"/>
        <family val="1"/>
      </rPr>
      <t xml:space="preserve"> </t>
    </r>
    <r>
      <rPr>
        <sz val="12"/>
        <rFont val="Times New Roman"/>
        <family val="1"/>
      </rPr>
      <t>Qinglai Feng,Jian-WeiZi,Tianyu Zhao,</t>
    </r>
    <r>
      <rPr>
        <sz val="12"/>
        <color theme="1"/>
        <rFont val="Times New Roman"/>
        <family val="1"/>
      </rPr>
      <t xml:space="preserve"> </t>
    </r>
    <r>
      <rPr>
        <b/>
        <sz val="12"/>
        <rFont val="Times New Roman"/>
        <family val="1"/>
      </rPr>
      <t>Trần Thanh Hải, Ngô Xuân Thành,</t>
    </r>
    <r>
      <rPr>
        <b/>
        <sz val="12"/>
        <color theme="1"/>
        <rFont val="Times New Roman"/>
        <family val="1"/>
      </rPr>
      <t xml:space="preserve"> </t>
    </r>
    <r>
      <rPr>
        <sz val="12"/>
        <rFont val="Times New Roman"/>
        <family val="1"/>
      </rPr>
      <t>Dung My Tran,</t>
    </r>
    <r>
      <rPr>
        <sz val="12"/>
        <color theme="1"/>
        <rFont val="Times New Roman"/>
        <family val="1"/>
      </rPr>
      <t xml:space="preserve"> </t>
    </r>
    <r>
      <rPr>
        <b/>
        <sz val="12"/>
        <color theme="1"/>
        <rFont val="Times New Roman"/>
        <family val="1"/>
      </rPr>
      <t>Nguyễn Quốc Hưng</t>
    </r>
  </si>
  <si>
    <r>
      <rPr>
        <b/>
        <sz val="12"/>
        <color rgb="FF000000"/>
        <rFont val="Times New Roman"/>
        <family val="1"/>
      </rPr>
      <t xml:space="preserve">Hoàng Đình Quế </t>
    </r>
    <r>
      <rPr>
        <sz val="12"/>
        <color rgb="FF000000"/>
        <rFont val="Times New Roman"/>
        <family val="1"/>
      </rPr>
      <t xml:space="preserve">(tác giả chính), Tak Kunihiro, Chie Sakaguchi, Masahiro Yamanaka, Hiroshi Kitagawa,
Eizo Nakamura
</t>
    </r>
  </si>
  <si>
    <r>
      <t xml:space="preserve">Xueyao Zhou, Jin-Hai Yu, Tao Sun, Xiaolei Wang, My Dung Tran, </t>
    </r>
    <r>
      <rPr>
        <b/>
        <sz val="12"/>
        <color rgb="FF000000"/>
        <rFont val="Times New Roman"/>
        <family val="1"/>
      </rPr>
      <t>Nguyễn Đình Luyện</t>
    </r>
    <r>
      <rPr>
        <sz val="12"/>
        <color rgb="FF000000"/>
        <rFont val="Times New Roman"/>
        <family val="1"/>
      </rPr>
      <t xml:space="preserve"> (đồng tác giả)
</t>
    </r>
  </si>
  <si>
    <r>
      <rPr>
        <b/>
        <sz val="12"/>
        <color rgb="FF000000"/>
        <rFont val="Times New Roman"/>
        <family val="1"/>
      </rPr>
      <t xml:space="preserve">Trần Thị Hòa </t>
    </r>
    <r>
      <rPr>
        <sz val="12"/>
        <color rgb="FF000000"/>
        <rFont val="Times New Roman"/>
        <family val="1"/>
      </rPr>
      <t xml:space="preserve">(tác giả chính, liên hệ), James B. Campbell, Randolph H. Wynne, Yang Shao, </t>
    </r>
    <r>
      <rPr>
        <b/>
        <sz val="12"/>
        <color rgb="FF000000"/>
        <rFont val="Times New Roman"/>
        <family val="1"/>
      </rPr>
      <t xml:space="preserve">Phan Viết Sơn </t>
    </r>
    <r>
      <rPr>
        <sz val="12"/>
        <color rgb="FF000000"/>
        <rFont val="Times New Roman"/>
        <family val="1"/>
      </rPr>
      <t xml:space="preserve">(đồng tác giả)
</t>
    </r>
  </si>
  <si>
    <r>
      <t xml:space="preserve">Đỗ Thị Hồng Hải </t>
    </r>
    <r>
      <rPr>
        <sz val="12"/>
        <color theme="1"/>
        <rFont val="Times New Roman"/>
        <family val="1"/>
      </rPr>
      <t>(tác giả đầu), Huu-Nha Nguyen and Van-Nham Phan</t>
    </r>
  </si>
  <si>
    <r>
      <t xml:space="preserve">Ha Thi Phuong, Tran Thu Huong, </t>
    </r>
    <r>
      <rPr>
        <b/>
        <sz val="12"/>
        <color theme="1"/>
        <rFont val="Times New Roman"/>
        <family val="1"/>
      </rPr>
      <t xml:space="preserve">Lê Thị Vinh </t>
    </r>
    <r>
      <rPr>
        <sz val="12"/>
        <color theme="1"/>
        <rFont val="Times New Roman"/>
        <family val="1"/>
      </rPr>
      <t>(đồng tác giả), Hoang Thi Khuyen , Do Thi Thao, Nguyen Thanh Huong  Pham Thi Lien , Le Quoc Minh</t>
    </r>
  </si>
  <si>
    <r>
      <t xml:space="preserve">Đào Việt Thắng </t>
    </r>
    <r>
      <rPr>
        <sz val="12"/>
        <color rgb="FF000000"/>
        <rFont val="Times New Roman"/>
        <family val="1"/>
      </rPr>
      <t>(tác giả chính)</t>
    </r>
    <r>
      <rPr>
        <b/>
        <sz val="12"/>
        <color rgb="FF000000"/>
        <rFont val="Times New Roman"/>
        <family val="1"/>
      </rPr>
      <t xml:space="preserve">, Nguyễn Mạnh Hùng, Dư Thị Xuân Thảo </t>
    </r>
    <r>
      <rPr>
        <sz val="12"/>
        <color rgb="FF000000"/>
        <rFont val="Times New Roman"/>
        <family val="1"/>
      </rPr>
      <t>(đồng tác giả), Le Thi Mai Oanh, Do Danh Bich, Nguyen Cao Khang, Van Quang Nguyen, and Nguyen Van Minh,</t>
    </r>
  </si>
  <si>
    <r>
      <t>Vũ Kim Thư</t>
    </r>
    <r>
      <rPr>
        <sz val="12"/>
        <color rgb="FF333333"/>
        <rFont val="Times New Roman"/>
        <family val="1"/>
      </rPr>
      <t xml:space="preserve"> (tác giả đầu), Nguyen Xuan Bach, Luu The Anh, Do Thi Trang, Nguyen Xuan Nhiem, Bui Huu Tai, Phan Van Kiem, Chau Van Minh, SeonJu Park, Yohan Seo, Wan Namkung, Seung Hyun Kim</t>
    </r>
  </si>
  <si>
    <r>
      <t xml:space="preserve">Lê Thị Duyên </t>
    </r>
    <r>
      <rPr>
        <sz val="12"/>
        <rFont val="Times New Roman"/>
        <family val="1"/>
      </rPr>
      <t>(tác giả chính, liên hệ)</t>
    </r>
    <r>
      <rPr>
        <b/>
        <sz val="12"/>
        <color theme="1"/>
        <rFont val="Times New Roman"/>
        <family val="1"/>
      </rPr>
      <t xml:space="preserve">, </t>
    </r>
    <r>
      <rPr>
        <b/>
        <sz val="12"/>
        <rFont val="Times New Roman"/>
        <family val="1"/>
      </rPr>
      <t>Lê Thị Phương Thảo,</t>
    </r>
    <r>
      <rPr>
        <b/>
        <sz val="12"/>
        <color theme="1"/>
        <rFont val="Times New Roman"/>
        <family val="1"/>
      </rPr>
      <t xml:space="preserve"> Đỗ Thị Hải, Võ Thị Hạnh </t>
    </r>
    <r>
      <rPr>
        <sz val="12"/>
        <rFont val="Times New Roman"/>
        <family val="1"/>
      </rPr>
      <t>(đồng tác giả)</t>
    </r>
    <r>
      <rPr>
        <sz val="12"/>
        <color theme="1"/>
        <rFont val="Times New Roman"/>
        <family val="1"/>
      </rPr>
      <t xml:space="preserve">, </t>
    </r>
    <r>
      <rPr>
        <sz val="12"/>
        <rFont val="Times New Roman"/>
        <family val="1"/>
      </rPr>
      <t>Nam Thi Pham</t>
    </r>
    <r>
      <rPr>
        <sz val="12"/>
        <color theme="1"/>
        <rFont val="Times New Roman"/>
        <family val="1"/>
      </rPr>
      <t xml:space="preserve">, </t>
    </r>
    <r>
      <rPr>
        <sz val="12"/>
        <rFont val="Times New Roman"/>
        <family val="1"/>
      </rPr>
      <t>Thom Thi Nguyen</t>
    </r>
    <r>
      <rPr>
        <sz val="12"/>
        <color theme="1"/>
        <rFont val="Times New Roman"/>
        <family val="1"/>
      </rPr>
      <t xml:space="preserve">, </t>
    </r>
    <r>
      <rPr>
        <sz val="12"/>
        <rFont val="Times New Roman"/>
        <family val="1"/>
      </rPr>
      <t>Hong Thi Cao</t>
    </r>
    <r>
      <rPr>
        <sz val="12"/>
        <color theme="1"/>
        <rFont val="Times New Roman"/>
        <family val="1"/>
      </rPr>
      <t xml:space="preserve">, </t>
    </r>
    <r>
      <rPr>
        <sz val="12"/>
        <rFont val="Times New Roman"/>
        <family val="1"/>
      </rPr>
      <t>Phuong Thu Nguyen</t>
    </r>
    <r>
      <rPr>
        <sz val="12"/>
        <color theme="1"/>
        <rFont val="Times New Roman"/>
        <family val="1"/>
      </rPr>
      <t xml:space="preserve">, </t>
    </r>
    <r>
      <rPr>
        <sz val="12"/>
        <rFont val="Times New Roman"/>
        <family val="1"/>
      </rPr>
      <t>Thanh Mai Thi Dinh</t>
    </r>
    <r>
      <rPr>
        <sz val="12"/>
        <color theme="1"/>
        <rFont val="Times New Roman"/>
        <family val="1"/>
      </rPr>
      <t xml:space="preserve">, </t>
    </r>
    <r>
      <rPr>
        <sz val="12"/>
        <rFont val="Times New Roman"/>
        <family val="1"/>
      </rPr>
      <t>Hai Viet Le</t>
    </r>
    <r>
      <rPr>
        <sz val="12"/>
        <color theme="1"/>
        <rFont val="Times New Roman"/>
        <family val="1"/>
      </rPr>
      <t xml:space="preserve">, and </t>
    </r>
    <r>
      <rPr>
        <sz val="12"/>
        <rFont val="Times New Roman"/>
        <family val="1"/>
      </rPr>
      <t>Dai Lam Tran</t>
    </r>
  </si>
  <si>
    <r>
      <t xml:space="preserve">The Linh Pham, Hong Tiep Dinh, Dinh Hai Le, Xuan Khuyen Bui, Son Tung Bui, Hong Luu Dang, Anh Duc Phan, </t>
    </r>
    <r>
      <rPr>
        <b/>
        <sz val="12"/>
        <color theme="1"/>
        <rFont val="Times New Roman"/>
        <family val="1"/>
      </rPr>
      <t xml:space="preserve">Lê Đắc Tuyên </t>
    </r>
    <r>
      <rPr>
        <sz val="12"/>
        <color theme="1"/>
        <rFont val="Times New Roman"/>
        <family val="1"/>
      </rPr>
      <t>(tác giả liên hệ), Dinh Lam Vu</t>
    </r>
  </si>
  <si>
    <r>
      <t xml:space="preserve">Lê Đắc Tuyên  </t>
    </r>
    <r>
      <rPr>
        <sz val="12"/>
        <color theme="1"/>
        <rFont val="Times New Roman"/>
        <family val="1"/>
      </rPr>
      <t xml:space="preserve">(tác giả chính, liên hệ), Pham The Linh, Dang Hong Luu, Le Danh Phuong, </t>
    </r>
    <r>
      <rPr>
        <b/>
        <sz val="12"/>
        <color theme="1"/>
        <rFont val="Times New Roman"/>
        <family val="1"/>
      </rPr>
      <t>Tống Bá Tuấn</t>
    </r>
    <r>
      <rPr>
        <sz val="12"/>
        <color theme="1"/>
        <rFont val="Times New Roman"/>
        <family val="1"/>
      </rPr>
      <t xml:space="preserve"> (đồng tác giả), Tran Manh Cuong,</t>
    </r>
    <r>
      <rPr>
        <i/>
        <sz val="12"/>
        <color theme="1"/>
        <rFont val="Times New Roman"/>
        <family val="1"/>
      </rPr>
      <t xml:space="preserve"> </t>
    </r>
    <r>
      <rPr>
        <sz val="12"/>
        <color theme="1"/>
        <rFont val="Times New Roman"/>
        <family val="1"/>
      </rPr>
      <t>and Vu Dinh Lam</t>
    </r>
  </si>
  <si>
    <r>
      <t xml:space="preserve">Hà Mạnh Hùng </t>
    </r>
    <r>
      <rPr>
        <sz val="12"/>
        <color theme="1"/>
        <rFont val="Times New Roman"/>
        <family val="1"/>
      </rPr>
      <t>(tác giả chính) , Duong Khanh Linh , Nguyen Thuy Chinh , Le Minh Duc , Vu Quoc Trung</t>
    </r>
  </si>
  <si>
    <r>
      <rPr>
        <b/>
        <sz val="12"/>
        <color rgb="FF000000"/>
        <rFont val="Times New Roman"/>
        <family val="1"/>
      </rPr>
      <t xml:space="preserve">Trần Thị Hà </t>
    </r>
    <r>
      <rPr>
        <sz val="12"/>
        <color rgb="FF000000"/>
        <rFont val="Times New Roman"/>
        <family val="1"/>
      </rPr>
      <t>(tác giả chính), Cong Sai Doanh, Quoc Khoa Doan, Thi Trung Anh Tang, and Viet tuyen Nguyen, Quang Hoa Nguyen, Trong Tam Nguyen, Nguyen Hai Pham, Van Vu Le, Viet Bau Le, Thanh Cong Bach, Hoang Nam Nguyen, Khac Hieu Ho</t>
    </r>
  </si>
  <si>
    <r>
      <t xml:space="preserve">Tong Xuan Nguyen, Binh Thanh Nguyen, </t>
    </r>
    <r>
      <rPr>
        <b/>
        <sz val="12"/>
        <color rgb="FF131413"/>
        <rFont val="Times New Roman"/>
        <family val="1"/>
      </rPr>
      <t>Trần Thị Thu Hương</t>
    </r>
    <r>
      <rPr>
        <sz val="12"/>
        <color rgb="FF131413"/>
        <rFont val="Times New Roman"/>
        <family val="1"/>
      </rPr>
      <t xml:space="preserve"> (đồng tác giả), Trinh Thi Le, Tham Thi Trinh, Thuy Thi Trinh, Minh Binh Tu, Ngoc-Dan-Thanh Cao, Hien Dieu Thi Vo</t>
    </r>
  </si>
  <si>
    <r>
      <t xml:space="preserve">Tong Xuan Nguyen, Binh Thanh Nguyen, </t>
    </r>
    <r>
      <rPr>
        <b/>
        <sz val="12"/>
        <color rgb="FF000000"/>
        <rFont val="Times New Roman"/>
        <family val="1"/>
      </rPr>
      <t xml:space="preserve">Trần Thị Thu Hương </t>
    </r>
    <r>
      <rPr>
        <sz val="12"/>
        <color rgb="FF000000"/>
        <rFont val="Times New Roman"/>
        <family val="1"/>
      </rPr>
      <t>(đồng tác giả), Huong Mai, Thuy Thi Duong, Quang‑Vu Bach</t>
    </r>
  </si>
  <si>
    <r>
      <t xml:space="preserve">Thi Thuy Duong, Hai Yen Nguyen, Thi Phuong Quynh Le,
Trung Kien Nguyen, </t>
    </r>
    <r>
      <rPr>
        <b/>
        <sz val="12"/>
        <color rgb="FF000000"/>
        <rFont val="Times New Roman"/>
        <family val="1"/>
      </rPr>
      <t>Trần Thị Thu Hương</t>
    </r>
    <r>
      <rPr>
        <sz val="12"/>
        <color rgb="FF000000"/>
        <rFont val="Times New Roman"/>
        <family val="1"/>
      </rPr>
      <t xml:space="preserve"> (đồng tác giả), Nhu Da Le, Dinh Kim Dang, Thi Nguyet Vu, Virginia Panizzo &amp; Suzanne McGowan
</t>
    </r>
  </si>
  <si>
    <r>
      <t xml:space="preserve">Viet Anh Nguyen , Minh Phuong Nguyen, Karin Tonderski, </t>
    </r>
    <r>
      <rPr>
        <b/>
        <sz val="12"/>
        <color rgb="FF000000"/>
        <rFont val="Times New Roman"/>
        <family val="1"/>
      </rPr>
      <t>Đỗ Thị Hải</t>
    </r>
    <r>
      <rPr>
        <sz val="12"/>
        <color rgb="FF000000"/>
        <rFont val="Times New Roman"/>
        <family val="1"/>
      </rPr>
      <t xml:space="preserve"> (đồng tác giả) and Anh Thi Kim Bui
</t>
    </r>
  </si>
  <si>
    <r>
      <t xml:space="preserve">Hasnaa Chennaoui Aoudjehan;David Baratoux; Mohammed Aoudjehane; André Charrière; Hassan Ibouh; Pierre Rochette; Yoann Quesnel; Minoru Uehara; Thomas Kenkmann; Gerwin Wulf; Michael Poelchau; </t>
    </r>
    <r>
      <rPr>
        <b/>
        <sz val="12"/>
        <color rgb="FF000000"/>
        <rFont val="Times New Roman"/>
        <family val="1"/>
      </rPr>
      <t xml:space="preserve">Nguyễn Văn Bình </t>
    </r>
    <r>
      <rPr>
        <sz val="12"/>
        <color rgb="FF000000"/>
        <rFont val="Times New Roman"/>
        <family val="1"/>
      </rPr>
      <t xml:space="preserve">(Đồng tác giả); Maria Aboulahris; Samira Makhoukhi; Georges Aumaître; Didier Bourlès; Karim Keddadouche
</t>
    </r>
  </si>
  <si>
    <r>
      <t xml:space="preserve">Tran Van Thanh, Pham Trung Hieu, Pham Minh, </t>
    </r>
    <r>
      <rPr>
        <b/>
        <sz val="12"/>
        <color rgb="FF000000"/>
        <rFont val="Times New Roman"/>
        <family val="1"/>
      </rPr>
      <t>Đỗ Văn Nhuận</t>
    </r>
    <r>
      <rPr>
        <sz val="12"/>
        <color rgb="FF000000"/>
        <rFont val="Times New Roman"/>
        <family val="1"/>
      </rPr>
      <t xml:space="preserve"> (đồng tác giả) and </t>
    </r>
    <r>
      <rPr>
        <b/>
        <sz val="12"/>
        <color rgb="FF000000"/>
        <rFont val="Times New Roman"/>
        <family val="1"/>
      </rPr>
      <t>Nguyễn Thị Bích Thủy</t>
    </r>
    <r>
      <rPr>
        <sz val="12"/>
        <color rgb="FF000000"/>
        <rFont val="Times New Roman"/>
        <family val="1"/>
      </rPr>
      <t xml:space="preserve"> (Đồng tác giả)
</t>
    </r>
  </si>
  <si>
    <r>
      <t xml:space="preserve">Phan Quang Văn </t>
    </r>
    <r>
      <rPr>
        <sz val="12"/>
        <color theme="1"/>
        <rFont val="Times New Roman"/>
        <family val="1"/>
      </rPr>
      <t>(tác giả chính, tác giả liên hệ),</t>
    </r>
    <r>
      <rPr>
        <b/>
        <sz val="12"/>
        <color theme="1"/>
        <rFont val="Times New Roman"/>
        <family val="1"/>
      </rPr>
      <t xml:space="preserve"> Đào Trung Thành, Nguyễn Phương </t>
    </r>
    <r>
      <rPr>
        <sz val="12"/>
        <color theme="1"/>
        <rFont val="Times New Roman"/>
        <family val="1"/>
      </rPr>
      <t>(đồng tác giả), Dinh Huan Trinh and Thomas Heinig</t>
    </r>
  </si>
  <si>
    <r>
      <t>Zhanglei, Zhang Guang sheng, P</t>
    </r>
    <r>
      <rPr>
        <b/>
        <sz val="12"/>
        <color rgb="FF000000"/>
        <rFont val="Times New Roman"/>
        <family val="1"/>
      </rPr>
      <t xml:space="preserve">hạm Thi Nhàn </t>
    </r>
    <r>
      <rPr>
        <sz val="12"/>
        <color rgb="FF000000"/>
        <rFont val="Times New Roman"/>
        <family val="1"/>
      </rPr>
      <t xml:space="preserve">(tác giả liên hệ)
</t>
    </r>
  </si>
  <si>
    <r>
      <t xml:space="preserve">K. Onyelowe; </t>
    </r>
    <r>
      <rPr>
        <b/>
        <sz val="12"/>
        <color rgb="FF000000"/>
        <rFont val="Times New Roman"/>
        <family val="1"/>
      </rPr>
      <t>Bùi Văn Đức, Nguyễn Xuân Mãn, Nguyễn Văn Mạnh, Tạ Đức Thịnh;</t>
    </r>
    <r>
      <rPr>
        <sz val="12"/>
        <color rgb="FF000000"/>
        <rFont val="Times New Roman"/>
        <family val="1"/>
      </rPr>
      <t xml:space="preserve"> C. Ezugwu; F. Sosa
</t>
    </r>
  </si>
  <si>
    <r>
      <t xml:space="preserve">K.C Onyelowe; </t>
    </r>
    <r>
      <rPr>
        <b/>
        <sz val="12"/>
        <color rgb="FF000000"/>
        <rFont val="Times New Roman"/>
        <family val="1"/>
      </rPr>
      <t>Bùi Văn Đức, Nguyễn Văn Mạnh, Tạ Đức Thịnh, Phạm Đức Thọ</t>
    </r>
    <r>
      <rPr>
        <sz val="12"/>
        <color rgb="FF000000"/>
        <rFont val="Times New Roman"/>
        <family val="1"/>
      </rPr>
      <t>; Chijioke Ikeagwuani, Talal Amhadi, F. Sosa; Wei Wu</t>
    </r>
  </si>
  <si>
    <r>
      <t xml:space="preserve">Trần Mạnh Hùng </t>
    </r>
    <r>
      <rPr>
        <sz val="12"/>
        <rFont val="Times New Roman"/>
        <family val="1"/>
      </rPr>
      <t>(tác giả chính, tác giả liên hệ)</t>
    </r>
    <r>
      <rPr>
        <sz val="12"/>
        <color theme="1"/>
        <rFont val="Times New Roman"/>
        <family val="1"/>
      </rPr>
      <t>, </t>
    </r>
    <r>
      <rPr>
        <sz val="12"/>
        <rFont val="Times New Roman"/>
        <family val="1"/>
      </rPr>
      <t>Allan Scott</t>
    </r>
    <r>
      <rPr>
        <sz val="12"/>
        <color theme="1"/>
        <rFont val="Times New Roman"/>
        <family val="1"/>
      </rPr>
      <t>, </t>
    </r>
    <r>
      <rPr>
        <sz val="12"/>
        <rFont val="Times New Roman"/>
        <family val="1"/>
      </rPr>
      <t>Rajesh Dhakal</t>
    </r>
  </si>
  <si>
    <r>
      <rPr>
        <b/>
        <sz val="12"/>
        <color rgb="FF000000"/>
        <rFont val="Times New Roman"/>
        <family val="1"/>
      </rPr>
      <t xml:space="preserve">Phạm Văn Hùng </t>
    </r>
    <r>
      <rPr>
        <sz val="12"/>
        <color rgb="FF000000"/>
        <rFont val="Times New Roman"/>
        <family val="1"/>
      </rPr>
      <t>(tác giả đầu), Laurent Briançon, Daniel Dias, Jérôme Racinaise</t>
    </r>
  </si>
  <si>
    <r>
      <t>Phạm Đức Thọ</t>
    </r>
    <r>
      <rPr>
        <sz val="12"/>
        <color theme="1"/>
        <rFont val="Times New Roman"/>
        <family val="1"/>
      </rPr>
      <t xml:space="preserve"> (tác giả đầu), </t>
    </r>
    <r>
      <rPr>
        <b/>
        <sz val="12"/>
        <color theme="1"/>
        <rFont val="Times New Roman"/>
        <family val="1"/>
      </rPr>
      <t xml:space="preserve">Nguyễn Trọng Dũng </t>
    </r>
    <r>
      <rPr>
        <sz val="12"/>
        <color theme="1"/>
        <rFont val="Times New Roman"/>
        <family val="1"/>
      </rPr>
      <t>(tác giả liên hệ), Ngoc Minh Vu, Avirut Chinkulkijniwat</t>
    </r>
  </si>
  <si>
    <r>
      <t xml:space="preserve">Đỗ Mạnh Tấn </t>
    </r>
    <r>
      <rPr>
        <sz val="12"/>
        <color theme="1"/>
        <rFont val="Times New Roman"/>
        <family val="1"/>
      </rPr>
      <t xml:space="preserve">(tác giả đầu), </t>
    </r>
    <r>
      <rPr>
        <b/>
        <sz val="12"/>
        <color theme="1"/>
        <rFont val="Times New Roman"/>
        <family val="1"/>
      </rPr>
      <t xml:space="preserve">Đỗ Ngọc Anh </t>
    </r>
    <r>
      <rPr>
        <sz val="12"/>
        <color theme="1"/>
        <rFont val="Times New Roman"/>
        <family val="1"/>
      </rPr>
      <t>(đồng tác giả)</t>
    </r>
    <r>
      <rPr>
        <b/>
        <sz val="12"/>
        <color theme="1"/>
        <rFont val="Times New Roman"/>
        <family val="1"/>
      </rPr>
      <t>,</t>
    </r>
    <r>
      <rPr>
        <sz val="12"/>
        <color theme="1"/>
        <rFont val="Times New Roman"/>
        <family val="1"/>
      </rPr>
      <t xml:space="preserve"> Gyeongo Kang, Young-sang Kim</t>
    </r>
  </si>
  <si>
    <r>
      <t xml:space="preserve">Đỗ Mạnh Tấn </t>
    </r>
    <r>
      <rPr>
        <sz val="12"/>
        <color theme="1"/>
        <rFont val="Times New Roman"/>
        <family val="1"/>
      </rPr>
      <t>(tác giả đầu), Gyeongo Kang, Young-sang Kim</t>
    </r>
  </si>
  <si>
    <r>
      <t xml:space="preserve">Thien Quoc Tran, Young-sang Kim, Gyeongo Kang, Ba Huu Dinh, </t>
    </r>
    <r>
      <rPr>
        <b/>
        <sz val="12"/>
        <color theme="1"/>
        <rFont val="Times New Roman"/>
        <family val="1"/>
      </rPr>
      <t xml:space="preserve">Đỗ Mạnh Tấn </t>
    </r>
    <r>
      <rPr>
        <sz val="12"/>
        <color theme="1"/>
        <rFont val="Times New Roman"/>
        <family val="1"/>
      </rPr>
      <t>(đồng tác giả)</t>
    </r>
  </si>
  <si>
    <r>
      <rPr>
        <sz val="12"/>
        <color theme="1"/>
        <rFont val="Times New Roman"/>
        <family val="1"/>
      </rPr>
      <t xml:space="preserve">Nguyen Van Dung, Nguyen Phi Hung, </t>
    </r>
    <r>
      <rPr>
        <b/>
        <sz val="12"/>
        <color theme="1"/>
        <rFont val="Times New Roman"/>
        <family val="1"/>
      </rPr>
      <t>Đỗ Mạnh Tấn</t>
    </r>
  </si>
  <si>
    <r>
      <t xml:space="preserve">Young-sang Kim, Thien Quoc Tran, Gyeongo Kang, </t>
    </r>
    <r>
      <rPr>
        <b/>
        <sz val="12"/>
        <color theme="1"/>
        <rFont val="Times New Roman"/>
        <family val="1"/>
      </rPr>
      <t>Đỗ Mạnh Tấn</t>
    </r>
  </si>
  <si>
    <r>
      <t xml:space="preserve">Gyeongo Kang, </t>
    </r>
    <r>
      <rPr>
        <b/>
        <sz val="12"/>
        <color theme="1"/>
        <rFont val="Times New Roman"/>
        <family val="1"/>
      </rPr>
      <t xml:space="preserve">Đỗ Mạnh Tấn </t>
    </r>
    <r>
      <rPr>
        <sz val="12"/>
        <color theme="1"/>
        <rFont val="Times New Roman"/>
        <family val="1"/>
      </rPr>
      <t>(đồng tác giả), Jae-seong Lim, Young-sang Kim</t>
    </r>
  </si>
  <si>
    <r>
      <t>Đỗ Mạnh Tấn</t>
    </r>
    <r>
      <rPr>
        <sz val="12"/>
        <color theme="1"/>
        <rFont val="Times New Roman"/>
        <family val="1"/>
      </rPr>
      <t>, Hyeong-Ki Kim, Min-Jun Kim, Young-sang Kim</t>
    </r>
  </si>
  <si>
    <r>
      <t xml:space="preserve">Trần Tuấn Minh </t>
    </r>
    <r>
      <rPr>
        <sz val="12"/>
        <color theme="1"/>
        <rFont val="Times New Roman"/>
        <family val="1"/>
      </rPr>
      <t>(tác giả chính)</t>
    </r>
    <r>
      <rPr>
        <b/>
        <sz val="12"/>
        <color theme="1"/>
        <rFont val="Times New Roman"/>
        <family val="1"/>
      </rPr>
      <t>,</t>
    </r>
    <r>
      <rPr>
        <sz val="12"/>
        <color theme="1"/>
        <rFont val="Times New Roman"/>
        <family val="1"/>
      </rPr>
      <t xml:space="preserve"> Do Quang Tuan</t>
    </r>
  </si>
  <si>
    <r>
      <t xml:space="preserve">Đào Viết Đoàn </t>
    </r>
    <r>
      <rPr>
        <sz val="12"/>
        <color rgb="FF3F3A38"/>
        <rFont val="Times New Roman"/>
        <family val="1"/>
      </rPr>
      <t>(tác giả chính, liên hệ)</t>
    </r>
    <r>
      <rPr>
        <sz val="12"/>
        <color theme="1"/>
        <rFont val="Times New Roman"/>
        <family val="1"/>
      </rPr>
      <t>, Bai Xia, Van Diep Dinh</t>
    </r>
  </si>
  <si>
    <r>
      <t xml:space="preserve">Đặng Trung Thành </t>
    </r>
    <r>
      <rPr>
        <sz val="12"/>
        <color rgb="FF3F3A38"/>
        <rFont val="Times New Roman"/>
        <family val="1"/>
      </rPr>
      <t xml:space="preserve">(tác giả chính, liên hệ), Nguyen Tuan Long, </t>
    </r>
    <r>
      <rPr>
        <b/>
        <sz val="12"/>
        <color rgb="FF3F3A38"/>
        <rFont val="Times New Roman"/>
        <family val="1"/>
      </rPr>
      <t>Lê Trọng Thắng</t>
    </r>
  </si>
  <si>
    <r>
      <t>Dương Thị Hiền Thanh (</t>
    </r>
    <r>
      <rPr>
        <sz val="12"/>
        <color theme="1"/>
        <rFont val="Times New Roman"/>
        <family val="1"/>
      </rPr>
      <t>tác giả chính và tác giả liên hệ), Ngoc Q. K. Duong, Phuong Cong Nguyen, and Cuong Quoc Nguyen</t>
    </r>
  </si>
  <si>
    <r>
      <rPr>
        <b/>
        <sz val="12"/>
        <color rgb="FF000000"/>
        <rFont val="Times New Roman"/>
        <family val="1"/>
      </rPr>
      <t>Nguyễn Hoàng Long</t>
    </r>
    <r>
      <rPr>
        <sz val="12"/>
        <color rgb="FF000000"/>
        <rFont val="Times New Roman"/>
        <family val="1"/>
      </rPr>
      <t xml:space="preserve"> (là tác giả chính và tác giả liên hệ, David Belton, Petra Helmholz
</t>
    </r>
  </si>
  <si>
    <r>
      <rPr>
        <b/>
        <sz val="12"/>
        <color rgb="FF000000"/>
        <rFont val="Times New Roman"/>
        <family val="1"/>
      </rPr>
      <t>Trương Xuân Luận</t>
    </r>
    <r>
      <rPr>
        <sz val="12"/>
        <color rgb="FF000000"/>
        <rFont val="Times New Roman"/>
        <family val="1"/>
      </rPr>
      <t xml:space="preserve"> (tác giả chính), Xuan Quang ruong, Tuan Anh Nguyen, Venkatesh Raghavan &amp;Chi Cong Nguyen </t>
    </r>
  </si>
  <si>
    <r>
      <t xml:space="preserve">Dieu Tien Bui, Paraskevas Tsangarator, </t>
    </r>
    <r>
      <rPr>
        <b/>
        <sz val="12"/>
        <color theme="1"/>
        <rFont val="Times New Roman"/>
        <family val="1"/>
      </rPr>
      <t xml:space="preserve">Ngô Thị Phương Thảo </t>
    </r>
    <r>
      <rPr>
        <sz val="12"/>
        <color theme="1"/>
        <rFont val="Times New Roman"/>
        <family val="1"/>
      </rPr>
      <t>(đồng tác giả), Tien Dat Pham, Binh Thai Pham</t>
    </r>
  </si>
  <si>
    <r>
      <t xml:space="preserve">Dieu Tien Bui, </t>
    </r>
    <r>
      <rPr>
        <b/>
        <sz val="12"/>
        <color theme="1"/>
        <rFont val="Times New Roman"/>
        <family val="1"/>
      </rPr>
      <t xml:space="preserve"> Ngô Thị Phương Thảo</t>
    </r>
    <r>
      <rPr>
        <sz val="12"/>
        <color theme="1"/>
        <rFont val="Times New Roman"/>
        <family val="1"/>
      </rPr>
      <t xml:space="preserve"> (đồng tác giả), Tien Dat Pham, Abolfazl Jaafari, Nguyen Quang Minh, Pham Viet Hoa, Pijush Samui</t>
    </r>
  </si>
  <si>
    <r>
      <t xml:space="preserve">Dieu Tien Bui, Nhat-Duc Hoang, Tien-Dat Pham, </t>
    </r>
    <r>
      <rPr>
        <b/>
        <sz val="12"/>
        <color theme="1"/>
        <rFont val="Times New Roman"/>
        <family val="1"/>
      </rPr>
      <t>Ngô Thị Phương Thảo</t>
    </r>
    <r>
      <rPr>
        <sz val="12"/>
        <color theme="1"/>
        <rFont val="Times New Roman"/>
        <family val="1"/>
      </rPr>
      <t>(đồng tác giả), Pham Viet Hoa, NguyenQuangMinh, Xuan-TruongTran, PijushSamuig</t>
    </r>
  </si>
  <si>
    <r>
      <t>H. Bordeneuve, D. J. Wales, A. J. W. Physick, </t>
    </r>
    <r>
      <rPr>
        <b/>
        <sz val="12"/>
        <color rgb="FF000000"/>
        <rFont val="Times New Roman"/>
        <family val="1"/>
      </rPr>
      <t>Đoàn Văn Huấn (đồng tác giả)</t>
    </r>
    <r>
      <rPr>
        <sz val="12"/>
        <color rgb="FF000000"/>
        <rFont val="Times New Roman"/>
        <family val="1"/>
      </rPr>
      <t>, V. P. Ting and C. R. Bowen</t>
    </r>
  </si>
  <si>
    <r>
      <t>Hoan V. Hoang,</t>
    </r>
    <r>
      <rPr>
        <b/>
        <sz val="12"/>
        <color rgb="FF000000"/>
        <rFont val="Times New Roman"/>
        <family val="1"/>
      </rPr>
      <t xml:space="preserve"> Nguyễn Văn Lâm </t>
    </r>
    <r>
      <rPr>
        <sz val="12"/>
        <color rgb="FF000000"/>
        <rFont val="Times New Roman"/>
        <family val="1"/>
      </rPr>
      <t>(đồng tác giả), Flemming Larsen, Frank Wagner, Nhan D. Dang, Nhan Q. Pham:</t>
    </r>
  </si>
  <si>
    <r>
      <t xml:space="preserve">Số tiền thực nhận được tính theo công thức sau: 
</t>
    </r>
    <r>
      <rPr>
        <b/>
        <sz val="12"/>
        <color theme="1"/>
        <rFont val="Times New Roman"/>
        <family val="1"/>
      </rPr>
      <t xml:space="preserve">Số tiền thực nhận = Hệ số tác giả x Hệ số bài báo x 2.000.000  </t>
    </r>
  </si>
  <si>
    <r>
      <t xml:space="preserve">Onyelowe Kennedy, </t>
    </r>
    <r>
      <rPr>
        <b/>
        <sz val="12"/>
        <color rgb="FF000000"/>
        <rFont val="Times New Roman"/>
        <family val="1"/>
      </rPr>
      <t xml:space="preserve">Bùi Văn Đức </t>
    </r>
    <r>
      <rPr>
        <sz val="12"/>
        <color rgb="FF000000"/>
        <rFont val="Times New Roman"/>
        <family val="1"/>
      </rPr>
      <t xml:space="preserve">(đồng tác giả)
</t>
    </r>
  </si>
  <si>
    <r>
      <t>Hue Thi Hong Dang,</t>
    </r>
    <r>
      <rPr>
        <b/>
        <sz val="12"/>
        <color rgb="FF000000"/>
        <rFont val="Times New Roman"/>
        <family val="1"/>
      </rPr>
      <t xml:space="preserve"> Phạm Thị Thủy </t>
    </r>
    <r>
      <rPr>
        <sz val="12"/>
        <color rgb="FF000000"/>
        <rFont val="Times New Roman"/>
        <family val="1"/>
      </rPr>
      <t>(đồng tác giả), Dao Minh Ngung, Pham Quang</t>
    </r>
  </si>
  <si>
    <t>Nguyễn Văn Xô</t>
  </si>
  <si>
    <t>Nguyễn Văn Thịnh</t>
  </si>
  <si>
    <t>Dương Văn Hào</t>
  </si>
  <si>
    <t>Đoàn Văn Huấn</t>
  </si>
  <si>
    <t>Hồ Văn Sơn</t>
  </si>
  <si>
    <t>Bùi Xuân Nam</t>
  </si>
  <si>
    <t>Nguyễn Hoàng</t>
  </si>
  <si>
    <t>Trần Mạnh Tiến</t>
  </si>
  <si>
    <t>Lê Tiến Dũng</t>
  </si>
  <si>
    <t>Nguyễn Văn Sáng</t>
  </si>
  <si>
    <t>Vũ Đình Toàn</t>
  </si>
  <si>
    <t>Trần Vân Anh</t>
  </si>
  <si>
    <t>Nhữ Việt Hà</t>
  </si>
  <si>
    <t>Nguyễn Văn Lâm</t>
  </si>
  <si>
    <t>Vũ Văn Hưng</t>
  </si>
  <si>
    <t>Hoàng Đình Quế</t>
  </si>
  <si>
    <t>Nguyễn Đình Luyện</t>
  </si>
  <si>
    <t>Vũ Kim Thư</t>
  </si>
  <si>
    <t>Lê Đắc Tuyên</t>
  </si>
  <si>
    <t>Trần Thị Hà</t>
  </si>
  <si>
    <t>Lê Huy Việt</t>
  </si>
  <si>
    <t>Bùi Văn Đức</t>
  </si>
  <si>
    <t>Phạm Văn Hùng</t>
  </si>
  <si>
    <t>Đỗ Ngọc Anh</t>
  </si>
  <si>
    <t>Đào Viết Đoàn</t>
  </si>
  <si>
    <t>Tên Tạp chí</t>
  </si>
  <si>
    <t>Energies</t>
  </si>
  <si>
    <t>Scientific Reports</t>
  </si>
  <si>
    <t>Natural Resources Research</t>
  </si>
  <si>
    <t>Acta Geophysica</t>
  </si>
  <si>
    <t>Engineering with Computers</t>
  </si>
  <si>
    <t>Resources Policy</t>
  </si>
  <si>
    <t>Construction and Building Materials</t>
  </si>
  <si>
    <t>International Journal of Rock Mechanics and Mining Sciences</t>
  </si>
  <si>
    <t>Applied Sciences</t>
  </si>
  <si>
    <t>Journal of Engineering</t>
  </si>
  <si>
    <t>Phytochemistry Letters</t>
  </si>
  <si>
    <t>Environmental Science and Pollution Research</t>
  </si>
  <si>
    <t>International Journal of GEOMATE</t>
  </si>
  <si>
    <t>Transportation Geotechnics</t>
  </si>
  <si>
    <t>Catena</t>
  </si>
  <si>
    <t>Lithos</t>
  </si>
  <si>
    <t>International Geology Review</t>
  </si>
  <si>
    <t>Ký nhận</t>
  </si>
  <si>
    <t>Ghi chú</t>
  </si>
  <si>
    <t>Tin học Trắc địa</t>
  </si>
  <si>
    <t>Kỹ thuật cơ khí</t>
  </si>
  <si>
    <t>Máy và Thiết bị Công nghiệp</t>
  </si>
  <si>
    <t>Tác giả thứ nhất</t>
  </si>
  <si>
    <t>Tác giả liên hệ</t>
  </si>
  <si>
    <t>Khác</t>
  </si>
  <si>
    <t>Vai trò tác giả trong bài báo trong trường hợp số tác giả thuộc biên chế HUMG &gt; 1</t>
  </si>
  <si>
    <t>Số tác giả thuộc biên chế HUMG</t>
  </si>
  <si>
    <t>Nguyễn Mạnh Hùng</t>
  </si>
  <si>
    <t>Đào Việt Thắng</t>
  </si>
  <si>
    <t>Trần Thanh Hải</t>
  </si>
  <si>
    <t>Nguyễn Thị Nụ</t>
  </si>
  <si>
    <t>Bùi Trường Sơn</t>
  </si>
  <si>
    <t>Trần Quang Hiếu</t>
  </si>
  <si>
    <t>Bùi Hoàng Bắc</t>
  </si>
  <si>
    <t>Đỗ Ngọc Hoàn</t>
  </si>
  <si>
    <t>Nguyễn Đình An</t>
  </si>
  <si>
    <t>Nguyễn Quốc Long</t>
  </si>
  <si>
    <t>Vũ Diệp Anh</t>
  </si>
  <si>
    <t>Nguyễn Phương</t>
  </si>
  <si>
    <t>Nguyễn Phi Hùng</t>
  </si>
  <si>
    <t>Phạm Đức Thọ</t>
  </si>
  <si>
    <t>Trắc địa Mỏ</t>
  </si>
  <si>
    <t>Họ và tên</t>
  </si>
  <si>
    <t>Số tài khoản</t>
  </si>
  <si>
    <t>Học TS tại Nga</t>
  </si>
  <si>
    <t>Lê Quí Thảo</t>
  </si>
  <si>
    <t>Chuyển công tác từ 5/2020</t>
  </si>
  <si>
    <t>Học TS tại CHLB Đức</t>
  </si>
  <si>
    <t>Học TS tại Anh</t>
  </si>
  <si>
    <t>Tổng cộng</t>
  </si>
  <si>
    <t>Số tiền thực nhận (vnđ)</t>
  </si>
  <si>
    <r>
      <t xml:space="preserve">Số tiền thực nhận của bài báo được tính theo công thức sau: 
</t>
    </r>
    <r>
      <rPr>
        <b/>
        <sz val="12"/>
        <color theme="1"/>
        <rFont val="Times New Roman"/>
        <family val="1"/>
      </rPr>
      <t xml:space="preserve">Số tiền thực nhận = Hệ số tác giả x Hệ số bài báo x 2.000.000  </t>
    </r>
  </si>
  <si>
    <t>I. Phương án phân bổ kinh phí cho các bài báo</t>
  </si>
  <si>
    <t>PHỤ LỤC</t>
  </si>
  <si>
    <t>II. Phương án phân bổ kinh phí cho cá nhân tham gia bài báo</t>
  </si>
  <si>
    <t>Hệ số bài báo
(I)</t>
  </si>
  <si>
    <t>Hệ số tác giả
(II)</t>
  </si>
  <si>
    <t>Hệ số tính
(III=IxII)</t>
  </si>
  <si>
    <t>Số tiền thực nhận/bài báo (vnđ)</t>
  </si>
  <si>
    <t>Phân loại tạp chí</t>
  </si>
  <si>
    <t>Nguyên tắc tính: Mức hỗ trợ là số tiền chi cho 1 bài báo. 
- Nếu bài báo chỉ có 1 tác giả thuộc biên chế Trường Đại học Mỏ - Địa chất (HUMG) thì tác giả đó nhận toàn bộ số tiền thưởng của bài báo.
- Nếu bài báo có số tác giả thuộc HUMG từ 2 trở lên thì tỷ lệ chia như sau:
+ 30% cho tác giả thứ nhất (nếu là tác giả HUMG);
+ 30% cho tác giả liên hệ (Corresponding author) (nếu là tác giả HUMG);
+ Số tiền còn lại sau khi trừ đi số tiền chi cho tác giả thứ nhất (nếu có) và tác giả liên hệ (nếu có) chia đều cho tất cả các thành viên là tác giả HUMG.</t>
  </si>
  <si>
    <t>Phòng KHCN</t>
  </si>
  <si>
    <t>Duyệt BGH</t>
  </si>
  <si>
    <t>Nghỉ hưu từ 02/2020</t>
  </si>
  <si>
    <t>Characterization and application of C–TiO2 doped cellulose acetate nanocomposite film for removal of Reactive Red-195</t>
  </si>
  <si>
    <r>
      <t>Xuan Nui Pham,</t>
    </r>
    <r>
      <rPr>
        <sz val="12"/>
        <color rgb="FF000000"/>
        <rFont val="Times New Roman"/>
        <family val="1"/>
      </rPr>
      <t xml:space="preserve"> Duc Trong Pham, </t>
    </r>
    <r>
      <rPr>
        <b/>
        <sz val="12"/>
        <color rgb="FF000000"/>
        <rFont val="Times New Roman"/>
        <family val="1"/>
      </rPr>
      <t>Ha Son Ngo</t>
    </r>
    <r>
      <rPr>
        <sz val="12"/>
        <color rgb="FF000000"/>
        <rFont val="Times New Roman"/>
        <family val="1"/>
      </rPr>
      <t xml:space="preserve">, Manh B. Nguyen, and </t>
    </r>
    <r>
      <rPr>
        <b/>
        <sz val="12"/>
        <color rgb="FF000000"/>
        <rFont val="Times New Roman"/>
        <family val="1"/>
      </rPr>
      <t>Huan V. Doan</t>
    </r>
  </si>
  <si>
    <t>Effectiveness assessment of Keras based deep learning with different robust optimization algorithms for shallow landslide susceptibility mapping at tropical area</t>
  </si>
  <si>
    <t>Hyperstatic reaction method for calculations of tunnels with horseshoeshaped cross-section under the impact of earthquakes</t>
  </si>
  <si>
    <r>
      <rPr>
        <b/>
        <sz val="12"/>
        <color rgb="FF000000"/>
        <rFont val="Times New Roman"/>
        <family val="1"/>
      </rPr>
      <t>Nguyễn Chí Thành</t>
    </r>
    <r>
      <rPr>
        <sz val="12"/>
        <color rgb="FF000000"/>
        <rFont val="Times New Roman"/>
        <family val="1"/>
      </rPr>
      <t>, Gospodarikov Alexandr</t>
    </r>
  </si>
  <si>
    <t>Evaluation of index and compaction properties of lateritic soils treated with quarry dust based geopolymer cement for subgrade purpose</t>
  </si>
  <si>
    <r>
      <t xml:space="preserve">Kennedy Chibuzor ONYELOWE – </t>
    </r>
    <r>
      <rPr>
        <b/>
        <sz val="12"/>
        <color rgb="FF000000"/>
        <rFont val="Times New Roman"/>
        <family val="1"/>
      </rPr>
      <t>Duc BUI-VAN</t>
    </r>
    <r>
      <rPr>
        <sz val="12"/>
        <color rgb="FF000000"/>
        <rFont val="Times New Roman"/>
        <family val="1"/>
      </rPr>
      <t xml:space="preserve">,Lam DAO PHUC, Favour ONYELOWE, Chidozie IKPA,  Charles EZUGWU,  A. Bunyamin SALAHUDEEN </t>
    </r>
  </si>
  <si>
    <t>Protein tyrosine phosphatase 1B inhibitory triterpene glycosides from Mussaenda pilosissima Valeton</t>
  </si>
  <si>
    <r>
      <t>Vu Kim Thu,</t>
    </r>
    <r>
      <rPr>
        <sz val="12"/>
        <color rgb="FF000000"/>
        <rFont val="Times New Roman"/>
        <family val="1"/>
      </rPr>
      <t xml:space="preserve"> Nguyen Xuan Bach, </t>
    </r>
    <r>
      <rPr>
        <b/>
        <sz val="12"/>
        <color rgb="FF000000"/>
        <rFont val="Times New Roman"/>
        <family val="1"/>
      </rPr>
      <t>Nguyen Thi Thu Hien</t>
    </r>
    <r>
      <rPr>
        <sz val="12"/>
        <color rgb="FF000000"/>
        <rFont val="Times New Roman"/>
        <family val="1"/>
      </rPr>
      <t>, Hua Thi Son, Tran Hong Quang, Youn-Chul Kim, Hyuncheol Oh, Phan Van Kiem</t>
    </r>
  </si>
  <si>
    <t>U-shaped tunnel lining design using the Hyperstatic Reaction Method - Influence of the invert</t>
  </si>
  <si>
    <r>
      <t>Dianchun Du, Daniel Dias, </t>
    </r>
    <r>
      <rPr>
        <b/>
        <sz val="12"/>
        <color rgb="FF000000"/>
        <rFont val="Times New Roman"/>
        <family val="1"/>
      </rPr>
      <t>Do Ngoc Anh, Vo Trong Hung</t>
    </r>
  </si>
  <si>
    <t>A Comparative Study of Different Machine Learning Algorithms in Predicting the Content of Ilmenite in Titanium Placer</t>
  </si>
  <si>
    <t>A tree-based intelligence ensemble approach for spatialprediction of potential groundwater</t>
  </si>
  <si>
    <r>
      <t xml:space="preserve">Mohammadtaghi Avand, Saeid Janizadeh, Dieu Tien BuiViet Hoa Pham Phuong Thao T. Ngo </t>
    </r>
    <r>
      <rPr>
        <b/>
        <sz val="12"/>
        <color rgb="FF000000"/>
        <rFont val="Times New Roman"/>
        <family val="1"/>
      </rPr>
      <t>Viet-Ha Nhu</t>
    </r>
  </si>
  <si>
    <t>A comparative study of empirical and ensemble machine learning algorithms in predicting air over-pressure in open-pit coal mine</t>
  </si>
  <si>
    <r>
      <rPr>
        <b/>
        <sz val="12"/>
        <color rgb="FF000000"/>
        <rFont val="Times New Roman"/>
        <family val="1"/>
      </rPr>
      <t xml:space="preserve">Hoang Nguyen, Xuan Nam Bui, Quang-Hieu Tran, Pham Van Hoa, Dinh-An Nguyen, Le Thi Thu Hoa, Qui-Thao Le, Ngoc-Hoan Do, Tran Dinh Bao, Hoang-Bac Bui, </t>
    </r>
    <r>
      <rPr>
        <sz val="12"/>
        <color rgb="FF000000"/>
        <rFont val="Times New Roman"/>
        <family val="1"/>
      </rPr>
      <t xml:space="preserve">Hossein Moayedi
</t>
    </r>
  </si>
  <si>
    <t>Relative pressure drop model for hydrate formation and transportability in flowlines in high water cut systems</t>
  </si>
  <si>
    <r>
      <t>Trung-Kien PHAM</t>
    </r>
    <r>
      <rPr>
        <sz val="12"/>
        <color rgb="FF000000"/>
        <rFont val="Times New Roman"/>
        <family val="1"/>
      </rPr>
      <t>, Ana CAMEIRAO, Aline MELCHUNA, Jean-Michel HERRI, Philippe GLENAT</t>
    </r>
  </si>
  <si>
    <t>Mine water hydrogeochemistry of abandoned coal mines in the outcropped Carboniferous formations, Ruhr Area, Germany</t>
  </si>
  <si>
    <r>
      <t>Tuan Quang Tran</t>
    </r>
    <r>
      <rPr>
        <sz val="12"/>
        <color rgb="FF242021"/>
        <rFont val="Times New Roman"/>
        <family val="1"/>
      </rPr>
      <t>· Andre Banning· Frank Wisotzky· Stefan Wohnlich</t>
    </r>
  </si>
  <si>
    <t>Stratigraphic Framework And Petroleum Geochemistry Oligocene Source Rocks, Northern Song Hong Basin</t>
  </si>
  <si>
    <r>
      <t>Anh Ngoc Le</t>
    </r>
    <r>
      <rPr>
        <sz val="12"/>
        <color rgb="FF000000"/>
        <rFont val="Times New Roman"/>
        <family val="1"/>
      </rPr>
      <t xml:space="preserve">, Dat Tien Nguyen, </t>
    </r>
    <r>
      <rPr>
        <b/>
        <sz val="12"/>
        <color rgb="FF000000"/>
        <rFont val="Times New Roman"/>
        <family val="1"/>
      </rPr>
      <t>Tuan Van Pham</t>
    </r>
    <r>
      <rPr>
        <sz val="12"/>
        <color rgb="FF000000"/>
        <rFont val="Times New Roman"/>
        <family val="1"/>
      </rPr>
      <t xml:space="preserve">, </t>
    </r>
    <r>
      <rPr>
        <b/>
        <sz val="12"/>
        <color rgb="FF000000"/>
        <rFont val="Times New Roman"/>
        <family val="1"/>
      </rPr>
      <t>Ngan Thi Bui, Hoa Minh Nguyen, Muoi Duy Nguyen</t>
    </r>
    <r>
      <rPr>
        <sz val="12"/>
        <color rgb="FF000000"/>
        <rFont val="Times New Roman"/>
        <family val="1"/>
      </rPr>
      <t>, Hiep Huu Hoang</t>
    </r>
  </si>
  <si>
    <t>Simulation Study on Static and Dynamic Characteristics of Electromagnet for Electro-Hydraulic Proportional Valve Used in Shock Absorber</t>
  </si>
  <si>
    <r>
      <t xml:space="preserve">Fangwei Xie, Rui Zhou, Dengshuai Wang, Jun Ke, Xinjian Guo, </t>
    </r>
    <r>
      <rPr>
        <b/>
        <sz val="12"/>
        <color rgb="FF000000"/>
        <rFont val="Times New Roman"/>
        <family val="1"/>
      </rPr>
      <t>Van Xo Nguyen</t>
    </r>
  </si>
  <si>
    <t>Iridoids and cycloartane saponins from mussaenda pilosissima valeton and their inhibitory NO production in BV2 cells</t>
  </si>
  <si>
    <r>
      <t>Vu Kim Thu</t>
    </r>
    <r>
      <rPr>
        <sz val="12"/>
        <color rgb="FF000000"/>
        <rFont val="Times New Roman"/>
        <family val="1"/>
      </rPr>
      <t xml:space="preserve">, Nguyen Xuan Bach, </t>
    </r>
    <r>
      <rPr>
        <b/>
        <sz val="12"/>
        <color rgb="FF000000"/>
        <rFont val="Times New Roman"/>
        <family val="1"/>
      </rPr>
      <t>Cong Tien Dung</t>
    </r>
    <r>
      <rPr>
        <sz val="12"/>
        <color rgb="FF000000"/>
        <rFont val="Times New Roman"/>
        <family val="1"/>
      </rPr>
      <t>, Nguyen The Cuong, Tran Hong Quang, Youn-Chul Kim, Hyuncheol Oh &amp; Phan Van Kiem</t>
    </r>
  </si>
  <si>
    <r>
      <t xml:space="preserve">Trong-Chuc Nguyen; </t>
    </r>
    <r>
      <rPr>
        <b/>
        <sz val="12"/>
        <color rgb="FF000000"/>
        <rFont val="Times New Roman"/>
        <family val="1"/>
      </rPr>
      <t>Van-Lam Tang (Đồng tác giả)</t>
    </r>
    <r>
      <rPr>
        <sz val="12"/>
        <color rgb="FF000000"/>
        <rFont val="Times New Roman"/>
        <family val="1"/>
      </rPr>
      <t>; Trong-Phuoc Huynh</t>
    </r>
  </si>
  <si>
    <t>A Combined Experiment-Simulation Study on Temperature Regime of Roller-Compacted Concrete Applying for Dam Construction</t>
  </si>
  <si>
    <r>
      <t>Van-Lam Tang ,</t>
    </r>
    <r>
      <rPr>
        <sz val="12"/>
        <color rgb="FF000000"/>
        <rFont val="Times New Roman"/>
        <family val="1"/>
      </rPr>
      <t xml:space="preserve"> Trong-Chuc Nguyen, Bulgakov Boris Igorevich, </t>
    </r>
    <r>
      <rPr>
        <b/>
        <sz val="12"/>
        <color rgb="FF000000"/>
        <rFont val="Times New Roman"/>
        <family val="1"/>
      </rPr>
      <t>Ngoc-Anh Pham</t>
    </r>
    <r>
      <rPr>
        <sz val="12"/>
        <color rgb="FF000000"/>
        <rFont val="Times New Roman"/>
        <family val="1"/>
      </rPr>
      <t>, Trong-Phuoc Huynh</t>
    </r>
  </si>
  <si>
    <t>Broadband microwave coding metamaterial absorbers</t>
  </si>
  <si>
    <r>
      <t>Manh Cuong Tran, Van Hai Pham, Tuan Hung Ho, Thi Thuy Nguyen, Hoang Tung Do, Xuan Khuyen Bui,Son Tung Bui, </t>
    </r>
    <r>
      <rPr>
        <b/>
        <sz val="12"/>
        <color rgb="FF000000"/>
        <rFont val="Times New Roman"/>
        <family val="1"/>
      </rPr>
      <t>Dac Tuyen Le</t>
    </r>
    <r>
      <rPr>
        <sz val="12"/>
        <color rgb="FF000000"/>
        <rFont val="Times New Roman"/>
        <family val="1"/>
      </rPr>
      <t>, The Linh Pham &amp; Dinh Lam Vu </t>
    </r>
  </si>
  <si>
    <t>Developing a novel artificial intelligence model to estimate the capital cost of mining projects using deep neural network-based ant colony optimization algorithm</t>
  </si>
  <si>
    <t>Assessment on maximum magnitude of natural and triggered earthquake when water is impounded in the mining pit: A case study in Nui Nho quarry, Vietnam based on gravity and magnetic data</t>
  </si>
  <si>
    <r>
      <t>Xuan Nam Bui</t>
    </r>
    <r>
      <rPr>
        <sz val="12"/>
        <color rgb="FF000000"/>
        <rFont val="Times New Roman"/>
        <family val="1"/>
      </rPr>
      <t>, Trong Dinh Cao,</t>
    </r>
    <r>
      <rPr>
        <b/>
        <sz val="12"/>
        <color rgb="FF000000"/>
        <rFont val="Times New Roman"/>
        <family val="1"/>
      </rPr>
      <t xml:space="preserve"> Long Quoc Nguyen</t>
    </r>
    <r>
      <rPr>
        <sz val="12"/>
        <color rgb="FF000000"/>
        <rFont val="Times New Roman"/>
        <family val="1"/>
      </rPr>
      <t>, Bach Xuan Mai, Le Hung Trinh, Hien Phu La, Ropesh Goyal, Tuan Anh Thai, and Hung Nam Pham</t>
    </r>
  </si>
  <si>
    <t>Different sampling strategies for predicting landslide susceptibilities are deemed less consequential with deep learning</t>
  </si>
  <si>
    <r>
      <t xml:space="preserve">Jie Dou, Ali P. Yunus, Abdelaziz Merghadi, Ataollah Shirzadi, </t>
    </r>
    <r>
      <rPr>
        <b/>
        <sz val="12"/>
        <color rgb="FF000000"/>
        <rFont val="Times New Roman"/>
        <family val="1"/>
      </rPr>
      <t>Hoang Nguyen</t>
    </r>
    <r>
      <rPr>
        <sz val="12"/>
        <color rgb="FF000000"/>
        <rFont val="Times New Roman"/>
        <family val="1"/>
      </rPr>
      <t>, Yawar Hussain, Ram Avtar, Yu long Chen, Binh Thai Pham, Hiromitsu Yamagishi</t>
    </r>
  </si>
  <si>
    <t>Enhanced optical properties  ZnO nanorods decorated with gold nanoparticles for self cleaning surface enhanced Raman applications </t>
  </si>
  <si>
    <r>
      <t xml:space="preserve">Quoc Khoa Doan,Manh Hong Nguyen, Cong Doanh Sai, Van Thanh Pham, Hong Hanh Mai, Nguyen Hai Pham,Thanh Cong Bach, Viet Tuyen Nguyen, Trong Tam Nguyen, Khac Hieu Ho, </t>
    </r>
    <r>
      <rPr>
        <b/>
        <sz val="12"/>
        <color rgb="FF000000"/>
        <rFont val="Times New Roman"/>
        <family val="1"/>
      </rPr>
      <t xml:space="preserve">Thi Ha Tran </t>
    </r>
  </si>
  <si>
    <t xml:space="preserve">Effect of heating time on structural, morphology, optical and photocatalytic 
properties of g-C3N4 nanosheets  </t>
  </si>
  <si>
    <r>
      <t>Nguyen Manh Hung</t>
    </r>
    <r>
      <rPr>
        <sz val="12"/>
        <color rgb="FF000000"/>
        <rFont val="Times New Roman"/>
        <family val="1"/>
      </rPr>
      <t>, Le Thi Mai Oanh,Lam Thi Hang, Pham Do Chung, Pham ThiDuyen, </t>
    </r>
    <r>
      <rPr>
        <b/>
        <sz val="12"/>
        <color rgb="FF000000"/>
        <rFont val="Times New Roman"/>
        <family val="1"/>
      </rPr>
      <t>Dao Viet Thang</t>
    </r>
    <r>
      <rPr>
        <sz val="12"/>
        <color rgb="FF000000"/>
        <rFont val="Times New Roman"/>
        <family val="1"/>
      </rPr>
      <t> and Nguyen Van Minh  </t>
    </r>
  </si>
  <si>
    <t>Grid-Connected Photovoltaic Systems with Single-Axis Sun Tracker: Case Study for Central Vietnam</t>
  </si>
  <si>
    <r>
      <t xml:space="preserve">Xuan Cuong Ngo, Thi Hong Nguyen, </t>
    </r>
    <r>
      <rPr>
        <b/>
        <sz val="12"/>
        <color rgb="FF242021"/>
        <rFont val="Times New Roman"/>
        <family val="1"/>
      </rPr>
      <t>Nhu Y Do</t>
    </r>
    <r>
      <rPr>
        <sz val="12"/>
        <color rgb="FF242021"/>
        <rFont val="Times New Roman"/>
        <family val="1"/>
      </rPr>
      <t xml:space="preserve">, Duc Minh Nguyen, Dai-Viet N. Vo, Su Shiung Lam, Doyeon Heo, Mohammadreza Shokouhimehr, Van-Huy Nguyen, Rajender S. Varma, Soo Young Kim and Quyet Van Le </t>
    </r>
    <r>
      <rPr>
        <b/>
        <sz val="12"/>
        <color rgb="FF000000"/>
        <rFont val="Times New Roman"/>
        <family val="1"/>
      </rPr>
      <t xml:space="preserve"> </t>
    </r>
  </si>
  <si>
    <t>Overview of ash as supplementary cementitious silicate-based composite and construction material</t>
  </si>
  <si>
    <r>
      <t xml:space="preserve">Onyelowe, Kennedy Chibuzor; Onyelowe, Favour Adaugo Deborah;
</t>
    </r>
    <r>
      <rPr>
        <b/>
        <sz val="12"/>
        <color rgb="FF000000"/>
        <rFont val="Times New Roman"/>
        <family val="1"/>
      </rPr>
      <t>Duc BUI-VAN</t>
    </r>
    <r>
      <rPr>
        <sz val="12"/>
        <color rgb="FF000000"/>
        <rFont val="Times New Roman"/>
        <family val="1"/>
      </rPr>
      <t>, Ifeyinwa I. OBIANYO</t>
    </r>
  </si>
  <si>
    <t>Critical state desiccation induced shrinkage of biomass treated compacted soil as pavement foundation</t>
  </si>
  <si>
    <r>
      <t xml:space="preserve">Kennedy C. ONYELOWE, Favour Deborah A. Onyelowe, </t>
    </r>
    <r>
      <rPr>
        <b/>
        <sz val="12"/>
        <color rgb="FF000000"/>
        <rFont val="Times New Roman"/>
        <family val="1"/>
      </rPr>
      <t>Duc BUI VAN</t>
    </r>
    <r>
      <rPr>
        <sz val="12"/>
        <color rgb="FF000000"/>
        <rFont val="Times New Roman"/>
        <family val="1"/>
      </rPr>
      <t xml:space="preserve">, A. Bunyamin SALAHUDEEN, Adrian O. </t>
    </r>
  </si>
  <si>
    <t>Experimental Study on Transmission Efficiency of Hydro-viscous Clutch</t>
  </si>
  <si>
    <r>
      <t>Qi Sun, Fangwei Xie, Kuaidi Wan, Xinjian Guo, Jie Zhu, </t>
    </r>
    <r>
      <rPr>
        <b/>
        <sz val="12"/>
        <color rgb="FF000000"/>
        <rFont val="Times New Roman"/>
        <family val="1"/>
      </rPr>
      <t>VanXo Nguyen</t>
    </r>
    <r>
      <rPr>
        <sz val="12"/>
        <color rgb="FF000000"/>
        <rFont val="Times New Roman"/>
        <family val="1"/>
      </rPr>
      <t>, </t>
    </r>
    <r>
      <rPr>
        <sz val="12"/>
        <rFont val="Times New Roman"/>
        <family val="1"/>
      </rPr>
      <t>Yun Wang</t>
    </r>
  </si>
  <si>
    <t>Effect of Key Parameters on Top Coal First Caving and Roof First Weighting in Longwall Top Coal Caving: A Case Study</t>
  </si>
  <si>
    <r>
      <t>Tien Dung Le</t>
    </r>
    <r>
      <rPr>
        <sz val="12"/>
        <color rgb="FF000000"/>
        <rFont val="Times New Roman"/>
        <family val="1"/>
      </rPr>
      <t xml:space="preserve">, </t>
    </r>
    <r>
      <rPr>
        <b/>
        <sz val="12"/>
        <color rgb="FF000000"/>
        <rFont val="Times New Roman"/>
        <family val="1"/>
      </rPr>
      <t>Xuan Nam Bui</t>
    </r>
    <r>
      <rPr>
        <sz val="12"/>
        <color rgb="FF000000"/>
        <rFont val="Times New Roman"/>
        <family val="1"/>
      </rPr>
      <t xml:space="preserve"> </t>
    </r>
  </si>
  <si>
    <t>Stress induced permeability changes in brittle fractured porous rock</t>
  </si>
  <si>
    <r>
      <t xml:space="preserve">Nguyễn Thị Thu Nga, Vũ Minh Ngọc, Trần Nam Hưng, Đào Ngọc Hà, </t>
    </r>
    <r>
      <rPr>
        <b/>
        <sz val="12"/>
        <color rgb="FF000000"/>
        <rFont val="Times New Roman"/>
        <family val="1"/>
      </rPr>
      <t xml:space="preserve">Phạm Đức Thọ </t>
    </r>
  </si>
  <si>
    <t>Study on the behavior of squared and sub-rectangular tunnels using the Hyperstatic Reaction Method</t>
  </si>
  <si>
    <r>
      <t>Do Ngoc Anh</t>
    </r>
    <r>
      <rPr>
        <sz val="12"/>
        <color rgb="FF000000"/>
        <rFont val="Times New Roman"/>
        <family val="1"/>
      </rPr>
      <t xml:space="preserve">, Dias  Daniel, Zixin Zhang, Xin Huang, </t>
    </r>
    <r>
      <rPr>
        <b/>
        <sz val="12"/>
        <color rgb="FF000000"/>
        <rFont val="Times New Roman"/>
        <family val="1"/>
      </rPr>
      <t>Nguyen Tai Tien</t>
    </r>
    <r>
      <rPr>
        <sz val="12"/>
        <color rgb="FF000000"/>
        <rFont val="Times New Roman"/>
        <family val="1"/>
      </rPr>
      <t>, Pham Van Vi, Ouahcène Nait-Rabah</t>
    </r>
  </si>
  <si>
    <t>A Quasigeoid-Derived Transformation Model Accounting for Land Subsidence in the Mekong Delta towards Height System Unification in Vietnam</t>
  </si>
  <si>
    <r>
      <t xml:space="preserve">Vũ Đình Toàn, </t>
    </r>
    <r>
      <rPr>
        <sz val="12"/>
        <color rgb="FF000000"/>
        <rFont val="Times New Roman"/>
        <family val="1"/>
      </rPr>
      <t>Sean Bruinsma; Sylvain Bonvalot; Dominique Remy;
George Vergos</t>
    </r>
  </si>
  <si>
    <t>A Novel Artificial Intelligence Technique to Predict Compressive Strength of Recycled Aggregate Concrete Using ICA-XGBoost Model</t>
  </si>
  <si>
    <t xml:space="preserve">Structural and multiferroic properties of (Sm, Mn) co-doped BiFeO3 materials  
</t>
  </si>
  <si>
    <r>
      <t>Dao Viet Thang, Nguyen Manh Hung</t>
    </r>
    <r>
      <rPr>
        <sz val="12"/>
        <color rgb="FF000000"/>
        <rFont val="Times New Roman"/>
        <family val="1"/>
      </rPr>
      <t>, Nguyen Cao Khang, and Le Thi Mai Oanh</t>
    </r>
  </si>
  <si>
    <t>One-Pot Preparation of Alumina-Modified Polysulfone-Graphene Oxide Nanocomposite Membrane for Separation of Emulsion- Oil from Wastewater</t>
  </si>
  <si>
    <r>
      <t>Vuong Hoan T. Nguyen,</t>
    </r>
    <r>
      <rPr>
        <b/>
        <sz val="12"/>
        <color rgb="FF000000"/>
        <rFont val="Times New Roman"/>
        <family val="1"/>
      </rPr>
      <t xml:space="preserve"> </t>
    </r>
    <r>
      <rPr>
        <sz val="12"/>
        <color rgb="FF000000"/>
        <rFont val="Times New Roman"/>
        <family val="1"/>
      </rPr>
      <t>Minh N. Nguyen</t>
    </r>
    <r>
      <rPr>
        <b/>
        <sz val="12"/>
        <color rgb="FF000000"/>
        <rFont val="Times New Roman"/>
        <family val="1"/>
      </rPr>
      <t xml:space="preserve"> </t>
    </r>
    <r>
      <rPr>
        <sz val="12"/>
        <color rgb="FF000000"/>
        <rFont val="Times New Roman"/>
        <family val="1"/>
      </rPr>
      <t>Tam T. Truong,</t>
    </r>
    <r>
      <rPr>
        <b/>
        <sz val="12"/>
        <color rgb="FF000000"/>
        <rFont val="Times New Roman"/>
        <family val="1"/>
      </rPr>
      <t xml:space="preserve"> </t>
    </r>
    <r>
      <rPr>
        <sz val="12"/>
        <color rgb="FF000000"/>
        <rFont val="Times New Roman"/>
        <family val="1"/>
      </rPr>
      <t xml:space="preserve">Tien Trung Nguyen, </t>
    </r>
    <r>
      <rPr>
        <b/>
        <sz val="12"/>
        <color rgb="FF000000"/>
        <rFont val="Times New Roman"/>
        <family val="1"/>
      </rPr>
      <t>Huan V. Doan</t>
    </r>
    <r>
      <rPr>
        <sz val="12"/>
        <color rgb="FF000000"/>
        <rFont val="Times New Roman"/>
        <family val="1"/>
      </rPr>
      <t>,</t>
    </r>
    <r>
      <rPr>
        <b/>
        <sz val="12"/>
        <color rgb="FF000000"/>
        <rFont val="Times New Roman"/>
        <family val="1"/>
      </rPr>
      <t xml:space="preserve"> </t>
    </r>
    <r>
      <rPr>
        <sz val="12"/>
        <color rgb="FF000000"/>
        <rFont val="Times New Roman"/>
        <family val="1"/>
      </rPr>
      <t xml:space="preserve">and </t>
    </r>
    <r>
      <rPr>
        <b/>
        <sz val="12"/>
        <color rgb="FF000000"/>
        <rFont val="Times New Roman"/>
        <family val="1"/>
      </rPr>
      <t>Xuan Nui Pham</t>
    </r>
  </si>
  <si>
    <t>Soft computing models for predicting blast-induced air over-pressure: A novel artificial intelligence approach</t>
  </si>
  <si>
    <r>
      <t>Le Thi Mai Oanh, </t>
    </r>
    <r>
      <rPr>
        <b/>
        <sz val="12"/>
        <color rgb="FF000000"/>
        <rFont val="Times New Roman"/>
        <family val="1"/>
      </rPr>
      <t>DaoViet Thang, </t>
    </r>
    <r>
      <rPr>
        <sz val="12"/>
        <color rgb="FF000000"/>
        <rFont val="Times New Roman"/>
        <family val="1"/>
      </rPr>
      <t>Do Danh Bich, Pham Do Chung, </t>
    </r>
    <r>
      <rPr>
        <b/>
        <sz val="12"/>
        <color rgb="FF000000"/>
        <rFont val="Times New Roman"/>
        <family val="1"/>
      </rPr>
      <t>Nguyen Manh</t>
    </r>
    <r>
      <rPr>
        <sz val="12"/>
        <color rgb="FF000000"/>
        <rFont val="Times New Roman"/>
        <family val="1"/>
      </rPr>
      <t> </t>
    </r>
    <r>
      <rPr>
        <b/>
        <sz val="12"/>
        <color rgb="FF000000"/>
        <rFont val="Times New Roman"/>
        <family val="1"/>
      </rPr>
      <t>Hung, </t>
    </r>
    <r>
      <rPr>
        <sz val="12"/>
        <color rgb="FF000000"/>
        <rFont val="Times New Roman"/>
        <family val="1"/>
      </rPr>
      <t>Nguyen Van Quang, and Nguyen Van Minh</t>
    </r>
  </si>
  <si>
    <t>Detecting crack and damage location in self-sensing fiber reinforced cementitious composites</t>
  </si>
  <si>
    <r>
      <t xml:space="preserve">Le Huy Viet, </t>
    </r>
    <r>
      <rPr>
        <sz val="12"/>
        <color rgb="FF000000"/>
        <rFont val="Times New Roman"/>
        <family val="1"/>
      </rPr>
      <t>Kim Dong Joo</t>
    </r>
  </si>
  <si>
    <t>New finite-time stability analysis of singular fractional differential equations with time-varying delay</t>
  </si>
  <si>
    <r>
      <t xml:space="preserve">NT Thanh, </t>
    </r>
    <r>
      <rPr>
        <sz val="12"/>
        <color rgb="FF000000"/>
        <rFont val="Times New Roman"/>
        <family val="1"/>
      </rPr>
      <t>VN Phat, P Niamsup</t>
    </r>
  </si>
  <si>
    <t>Influence of Flight Height on The Accuracy of UAV Derived Digital Elevation Model of Complex Terrain</t>
  </si>
  <si>
    <r>
      <t>Nguyen QUOC LONG</t>
    </r>
    <r>
      <rPr>
        <sz val="12"/>
        <color rgb="FF000000"/>
        <rFont val="Times New Roman"/>
        <family val="1"/>
      </rPr>
      <t xml:space="preserve">, Ropesh GOYAL, Bui KHAC LUYEN, </t>
    </r>
    <r>
      <rPr>
        <b/>
        <sz val="12"/>
        <color rgb="FF000000"/>
        <rFont val="Times New Roman"/>
        <family val="1"/>
      </rPr>
      <t>Le VAN CANH, Cao XUAN CUONG, Pham VAN CHUNG</t>
    </r>
    <r>
      <rPr>
        <sz val="12"/>
        <color rgb="FF000000"/>
        <rFont val="Times New Roman"/>
        <family val="1"/>
      </rPr>
      <t xml:space="preserve">, </t>
    </r>
    <r>
      <rPr>
        <b/>
        <sz val="12"/>
        <color rgb="FF000000"/>
        <rFont val="Times New Roman"/>
        <family val="1"/>
      </rPr>
      <t>Bui NGOC QUY, Xuan Nam BUI</t>
    </r>
  </si>
  <si>
    <t>Effective capacity building by empowerment teaching in the field of occupational safety and health management in mining</t>
  </si>
  <si>
    <r>
      <t xml:space="preserve">Juergen Kretschmann, Marcus Plien, </t>
    </r>
    <r>
      <rPr>
        <b/>
        <sz val="12"/>
        <color rgb="FF000000"/>
        <rFont val="Times New Roman"/>
        <family val="1"/>
      </rPr>
      <t>Thi Hoai Nga Nguyen,</t>
    </r>
    <r>
      <rPr>
        <sz val="12"/>
        <color rgb="FF000000"/>
        <rFont val="Times New Roman"/>
        <family val="1"/>
      </rPr>
      <t xml:space="preserve"> Marat Rudakov</t>
    </r>
  </si>
  <si>
    <t>Effects of steel slag aggregate size and content on piezoresistive responses of smart ultra-high-performance fiber-reinforced concretes</t>
  </si>
  <si>
    <r>
      <rPr>
        <b/>
        <sz val="12"/>
        <color rgb="FF000000"/>
        <rFont val="Times New Roman"/>
        <family val="1"/>
      </rPr>
      <t>Le Huy Viet</t>
    </r>
    <r>
      <rPr>
        <sz val="12"/>
        <color rgb="FF000000"/>
        <rFont val="Times New Roman"/>
        <family val="1"/>
      </rPr>
      <t>, Do Hyung LEE, Dong Joo KIM</t>
    </r>
  </si>
  <si>
    <t>Determinants of Accountants’ Loyalty Underlying Investment Management: Evidence from FDI Firms in Thanglong Industrial Park</t>
  </si>
  <si>
    <r>
      <t xml:space="preserve">Nguyễn Đăng Huy, Hà Sơn Tùng, Trần Mạnh Linh, </t>
    </r>
    <r>
      <rPr>
        <b/>
        <sz val="12"/>
        <color rgb="FF000000"/>
        <rFont val="Times New Roman"/>
        <family val="1"/>
      </rPr>
      <t>Nguyễn Đức Thắng,</t>
    </r>
    <r>
      <rPr>
        <sz val="12"/>
        <color rgb="FF000000"/>
        <rFont val="Times New Roman"/>
        <family val="1"/>
      </rPr>
      <t xml:space="preserve"> Nguyễn Thị Xuân Hồng, Nguyễn Diệu Linh, Đỗ Đức Tài</t>
    </r>
  </si>
  <si>
    <t>Characteristics of top coal fall in front of face support in longwall: A case study</t>
  </si>
  <si>
    <r>
      <rPr>
        <b/>
        <sz val="12"/>
        <color rgb="FF000000"/>
        <rFont val="Times New Roman"/>
        <family val="1"/>
      </rPr>
      <t>Tien Dung Le</t>
    </r>
    <r>
      <rPr>
        <sz val="12"/>
        <color rgb="FF000000"/>
        <rFont val="Times New Roman"/>
        <family val="1"/>
      </rPr>
      <t xml:space="preserve">, Dinh Hieu Vu, </t>
    </r>
    <r>
      <rPr>
        <b/>
        <sz val="12"/>
        <color rgb="FF000000"/>
        <rFont val="Times New Roman"/>
        <family val="1"/>
      </rPr>
      <t>Anh Tuan Nguyen</t>
    </r>
  </si>
  <si>
    <t>Field and numerical investigations on the lower coal seam entry failure analysis under the remnant pillar</t>
  </si>
  <si>
    <r>
      <t xml:space="preserve">Zizheng Zhang, Min Dengb, Xiangyu Wang, Weijian Yub, Fei Zhang, </t>
    </r>
    <r>
      <rPr>
        <b/>
        <sz val="12"/>
        <color rgb="FF000000"/>
        <rFont val="Times New Roman"/>
        <family val="1"/>
      </rPr>
      <t>Viet Doan Dao</t>
    </r>
  </si>
  <si>
    <t>An optimal waterline approach for studying tidal flat morphological changes using remote sensing data: A case of the northern coast of Vietnam</t>
  </si>
  <si>
    <r>
      <t>Si SonTong</t>
    </r>
    <r>
      <rPr>
        <sz val="12"/>
        <color rgb="FF000000"/>
        <rFont val="Times New Roman"/>
        <family val="1"/>
      </rPr>
      <t xml:space="preserve">, </t>
    </r>
    <r>
      <rPr>
        <sz val="12"/>
        <rFont val="Times New Roman"/>
        <family val="1"/>
      </rPr>
      <t>Jean PaulDeroin</t>
    </r>
    <r>
      <rPr>
        <sz val="12"/>
        <color rgb="FF000000"/>
        <rFont val="Times New Roman"/>
        <family val="1"/>
      </rPr>
      <t xml:space="preserve">, </t>
    </r>
    <r>
      <rPr>
        <b/>
        <sz val="12"/>
        <color rgb="FF000000"/>
        <rFont val="Times New Roman"/>
        <family val="1"/>
      </rPr>
      <t>Thi Lan Pham</t>
    </r>
  </si>
  <si>
    <t>Holocene evolution of the Chan May coastal embayment, central Vietnam: Changing coastal dynamics associated with decreasing rates of progradation possibly forced by late-Holocene sea-level changes</t>
  </si>
  <si>
    <r>
      <t xml:space="preserve">Gouramanis C., Switzer A.D, Bristow C.S., Pham D.T., Mauz B., </t>
    </r>
    <r>
      <rPr>
        <b/>
        <sz val="12"/>
        <color rgb="FF000000"/>
        <rFont val="Times New Roman"/>
        <family val="1"/>
      </rPr>
      <t>Hoang Q. D</t>
    </r>
    <r>
      <rPr>
        <sz val="12"/>
        <color rgb="FF000000"/>
        <rFont val="Times New Roman"/>
        <family val="1"/>
      </rPr>
      <t xml:space="preserve">., Lam D. D., Lee, Y.S., Soria J.L.A., Pile J., </t>
    </r>
    <r>
      <rPr>
        <b/>
        <sz val="12"/>
        <color rgb="FF000000"/>
        <rFont val="Times New Roman"/>
        <family val="1"/>
      </rPr>
      <t>Chi N.T.K.,</t>
    </r>
    <r>
      <rPr>
        <sz val="12"/>
        <color rgb="FF000000"/>
        <rFont val="Times New Roman"/>
        <family val="1"/>
      </rPr>
      <t xml:space="preserve"> </t>
    </r>
    <r>
      <rPr>
        <b/>
        <sz val="12"/>
        <color rgb="FF000000"/>
        <rFont val="Times New Roman"/>
        <family val="1"/>
      </rPr>
      <t>Nghiem, D</t>
    </r>
    <r>
      <rPr>
        <sz val="12"/>
        <color rgb="FF000000"/>
        <rFont val="Times New Roman"/>
        <family val="1"/>
      </rPr>
      <t>., Sloss, C</t>
    </r>
  </si>
  <si>
    <t>Structural, Optical, Ferroelectric and Ferromagnetic Properties of Bi1-xGdxFeO3 Materials  </t>
  </si>
  <si>
    <r>
      <t>DAO VIET THANG</t>
    </r>
    <r>
      <rPr>
        <sz val="12"/>
        <color rgb="FF000000"/>
        <rFont val="Times New Roman"/>
        <family val="1"/>
      </rPr>
      <t xml:space="preserve">, VAN QUANG NGUYEN, </t>
    </r>
    <r>
      <rPr>
        <b/>
        <sz val="12"/>
        <color rgb="FF000000"/>
        <rFont val="Times New Roman"/>
        <family val="1"/>
      </rPr>
      <t xml:space="preserve">NGUYEN MANH HUNG, </t>
    </r>
    <r>
      <rPr>
        <sz val="12"/>
        <color rgb="FF000000"/>
        <rFont val="Times New Roman"/>
        <family val="1"/>
      </rPr>
      <t xml:space="preserve"> LE THI MAI OANH, NGUYEN CAO KHANG, BUI DINH TU, DU THI XUAN THAO, and NGUYEN VAN MINH</t>
    </r>
  </si>
  <si>
    <t>Mineralogy and geochemistry of peridotites and chromitites in the Jijal Complex ophiolite along the Main Mantle Thrust (MMT or Indus Suture Zone) North Pakistan</t>
  </si>
  <si>
    <r>
      <t xml:space="preserve">Zaheen Ullah, Jian-Wei Li, Paul T. Robinson, Wei-Wei Wu, Asad Khan, </t>
    </r>
    <r>
      <rPr>
        <b/>
        <sz val="12"/>
        <color rgb="FF000000"/>
        <rFont val="Times New Roman"/>
        <family val="1"/>
      </rPr>
      <t>Ngo Xuan Dac</t>
    </r>
    <r>
      <rPr>
        <sz val="12"/>
        <color rgb="FF000000"/>
        <rFont val="Times New Roman"/>
        <family val="1"/>
      </rPr>
      <t>, Munir Mohammed Abdalla Adam</t>
    </r>
  </si>
  <si>
    <t>A New Modeling Approach for Spatial Prediction of Flash Flood with Biogeography Optimized CHAID Tree Ensemble and Remote Sensing Data</t>
  </si>
  <si>
    <t>An Experimental Study on Unconfined Compressive Strength of Soft Soil-Cement Mixtures with or without GGBFS in the Coastal Area of Vietnam</t>
  </si>
  <si>
    <t>Bui Truong Son, Nguyen Thi Nu, Nguyen Thanh Duong</t>
  </si>
  <si>
    <t>Resilient modulus and deviatoric stress of cemented soils treated with crushed waste ceramics (CWC) for pavement subgrade construction</t>
  </si>
  <si>
    <r>
      <t xml:space="preserve">Kennedy Chibuzor ONYELOWE, </t>
    </r>
    <r>
      <rPr>
        <b/>
        <sz val="12"/>
        <color rgb="FF000000"/>
        <rFont val="Times New Roman"/>
        <family val="1"/>
      </rPr>
      <t>Duc BUI Van</t>
    </r>
    <r>
      <rPr>
        <sz val="12"/>
        <color rgb="FF000000"/>
        <rFont val="Times New Roman"/>
        <family val="1"/>
      </rPr>
      <t>, Chidozie IKPA, Kolawole OSINUBI, Adrian EBEREMU, A. Bunyamin SALAHUDEEN</t>
    </r>
  </si>
  <si>
    <t>A thermo-mechanical meso-scale lattice model to describe the transient thermal strain and to predict the attenuation of thermo-mechanical properties at elevated temperature up to 800 °C of concrete</t>
  </si>
  <si>
    <r>
      <t>Phạm Đức Thọ,</t>
    </r>
    <r>
      <rPr>
        <sz val="12"/>
        <color rgb="FF000000"/>
        <rFont val="Times New Roman"/>
        <family val="1"/>
      </rPr>
      <t xml:space="preserve"> Vũ Minh Ngọc, </t>
    </r>
    <r>
      <rPr>
        <b/>
        <sz val="12"/>
        <color rgb="FF000000"/>
        <rFont val="Times New Roman"/>
        <family val="1"/>
      </rPr>
      <t xml:space="preserve">Triệu Hùng Trường, Bùi Trường Sơn, </t>
    </r>
    <r>
      <rPr>
        <sz val="12"/>
        <color rgb="FF000000"/>
        <rFont val="Times New Roman"/>
        <family val="1"/>
      </rPr>
      <t>Nguyễn Thời Trung</t>
    </r>
  </si>
  <si>
    <t xml:space="preserve">Wafer-level fabrication of individual solid-state nanopores for sensing single DNAs  </t>
  </si>
  <si>
    <r>
      <t xml:space="preserve">Hithesh K Gatty, </t>
    </r>
    <r>
      <rPr>
        <b/>
        <sz val="12"/>
        <color rgb="FF000000"/>
        <rFont val="Times New Roman"/>
        <family val="1"/>
      </rPr>
      <t>Nguyen Xuan Chung</t>
    </r>
    <r>
      <rPr>
        <sz val="12"/>
        <color rgb="FF000000"/>
        <rFont val="Times New Roman"/>
        <family val="1"/>
      </rPr>
      <t>, Miao Zhang, Ilya Sychugov and Jan Linnros</t>
    </r>
  </si>
  <si>
    <t>Prediction of slope failure in open-pit mines using a novel hybrid artificial intelligence model based on decision tree and evolution algorithm</t>
  </si>
  <si>
    <t>A Novel Combination of Whale Optimization Algorithm and Support Vector Machine with Different Kernel Functions for Prediction of Blasting-Induced Fly-Rock in Quarry Mines</t>
  </si>
  <si>
    <r>
      <t>Hoang Nguyen,</t>
    </r>
    <r>
      <rPr>
        <sz val="12"/>
        <color rgb="FF000000"/>
        <rFont val="Times New Roman"/>
        <family val="1"/>
      </rPr>
      <t xml:space="preserve"> </t>
    </r>
    <r>
      <rPr>
        <b/>
        <sz val="12"/>
        <color rgb="FF000000"/>
        <rFont val="Times New Roman"/>
        <family val="1"/>
      </rPr>
      <t>Xuan Nam Bui</t>
    </r>
    <r>
      <rPr>
        <sz val="12"/>
        <color rgb="FF000000"/>
        <rFont val="Times New Roman"/>
        <family val="1"/>
      </rPr>
      <t>, Yosoon Choi, Chang Woo Lee, Danial Jahed Armaghani</t>
    </r>
  </si>
  <si>
    <t>Direct synthesis of highly ordered Ti-containing Al-SBA-15 mesostructured catalysts from natural halloysite and its photocatalytic activity for oxidative desulfurization of dibenzothiophene</t>
  </si>
  <si>
    <r>
      <t>Xuan Nui Pham,</t>
    </r>
    <r>
      <rPr>
        <sz val="12"/>
        <color rgb="FF000000"/>
        <rFont val="Times New Roman"/>
        <family val="1"/>
      </rPr>
      <t xml:space="preserve"> Manh B. Nguyen, </t>
    </r>
    <r>
      <rPr>
        <b/>
        <sz val="12"/>
        <color rgb="FF000000"/>
        <rFont val="Times New Roman"/>
        <family val="1"/>
      </rPr>
      <t>Huan V. Doan</t>
    </r>
  </si>
  <si>
    <t>Gross alpha and gross beta activities in selected marine species in Vietnam</t>
  </si>
  <si>
    <r>
      <t xml:space="preserve">Hao Duong Van, Huy Le Luong, Chau Nguyen Dinh, </t>
    </r>
    <r>
      <rPr>
        <b/>
        <sz val="12"/>
        <color rgb="FF000000"/>
        <rFont val="Times New Roman"/>
        <family val="1"/>
      </rPr>
      <t>Duong Nguyen Thanh</t>
    </r>
    <r>
      <rPr>
        <sz val="12"/>
        <color rgb="FF000000"/>
        <rFont val="Times New Roman"/>
        <family val="1"/>
      </rPr>
      <t>, Miklos Hegedus, Anita Csordas, Tibo Kovacs)</t>
    </r>
  </si>
  <si>
    <t>Improving Breastfeeding by Empowering Mothers in Vietnam: A Randomised Controlled Trial of a Mobile App</t>
  </si>
  <si>
    <r>
      <t xml:space="preserve">Thi Thuy Duong Doan, Colin Binns, Ngoc Minh Pham, Yun Zhao, Thi Phuong Hoa Dinh, Thi Thu Ha Bui, </t>
    </r>
    <r>
      <rPr>
        <b/>
        <sz val="12"/>
        <color rgb="FF000000"/>
        <rFont val="Times New Roman"/>
        <family val="1"/>
      </rPr>
      <t>Trung Chuyen Tran</t>
    </r>
    <r>
      <rPr>
        <sz val="12"/>
        <color rgb="FF000000"/>
        <rFont val="Times New Roman"/>
        <family val="1"/>
      </rPr>
      <t>, Xuan Hoai Nguyen, Roslyn Giglia, Fenglian Xu and Andy Lee</t>
    </r>
  </si>
  <si>
    <t>Improvement of the Loading Capacity of Narrow Coal Pillars and Control Roadway Deformation in the Longwall Mining System. A Case Study at Khe Cham Coal Mine (Vietnam)</t>
  </si>
  <si>
    <r>
      <t>Le Quang Phuc</t>
    </r>
    <r>
      <rPr>
        <sz val="12"/>
        <color rgb="FF000000"/>
        <rFont val="Times New Roman"/>
        <family val="1"/>
      </rPr>
      <t>, V.P. Zubov, PhungManhDac</t>
    </r>
  </si>
  <si>
    <t>Current Situation and Solutions to Advanced Ventilation Efficiency in Giap Khau Coal Mine Area, Hon Gai Coal Company</t>
  </si>
  <si>
    <t>Estimation of coal and rock mechanical properties for numerical modelling of longwall extraction</t>
  </si>
  <si>
    <t xml:space="preserve">Tien Dung Le, Chi Thanh Nguyen, Van Chi Dao </t>
  </si>
  <si>
    <t>Finite Element Method Application to Determine Appropreate Splitting Parameters for Dimensional Stone Quarries</t>
  </si>
  <si>
    <t>Front stress distribution under the impact of cutting height to caving height ratio in extra-thick longwall top coal caving technology</t>
  </si>
  <si>
    <r>
      <t>Bui MANH TUNG,</t>
    </r>
    <r>
      <rPr>
        <sz val="12"/>
        <color rgb="FF000000"/>
        <rFont val="Times New Roman"/>
        <family val="1"/>
      </rPr>
      <t xml:space="preserve"> </t>
    </r>
    <r>
      <rPr>
        <b/>
        <sz val="12"/>
        <color rgb="FF000000"/>
        <rFont val="Times New Roman"/>
        <family val="1"/>
      </rPr>
      <t>Nguyen  VAN QUANG, Nguyen PHI HUNG, Vo NGOC DUNG</t>
    </r>
    <r>
      <rPr>
        <sz val="12"/>
        <color rgb="FF000000"/>
        <rFont val="Times New Roman"/>
        <family val="1"/>
      </rPr>
      <t>, Do HOANG HIEP</t>
    </r>
  </si>
  <si>
    <t>Safe exploitation solution and reduction of resources loss for the L7 Seam at the West Wing area of the 790 Open Pit site of the Mong Duong Coal Mine</t>
  </si>
  <si>
    <t xml:space="preserve">Pham Duc Hung, Le Tien Dung, Nguyen Van Quang </t>
  </si>
  <si>
    <t>Simulation of fly-rock distance as a function of blast conditions: a case study in Vietnam</t>
  </si>
  <si>
    <t>NGUYEN Anh Tuan, PHAM Van Hoa, PHAM Van Viet, TRAN Dinh Bao, LE Thi Hai</t>
  </si>
  <si>
    <t>Study on controlling parameters and technological optimisation of Strip Longwall Top Coal Caving in thick coal seams</t>
  </si>
  <si>
    <t xml:space="preserve">Bui Manh Tung, Le Tien Dung, Pham Van Chung </t>
  </si>
  <si>
    <t>The influence of voltage quality on the performance of EKG excavators in open pit mines</t>
  </si>
  <si>
    <r>
      <t xml:space="preserve">Ngo Xuan Cuong, </t>
    </r>
    <r>
      <rPr>
        <b/>
        <sz val="12"/>
        <color rgb="FF242021"/>
        <rFont val="Times New Roman"/>
        <family val="1"/>
      </rPr>
      <t>Do Nhu Y, Tran Quang Hieu</t>
    </r>
  </si>
  <si>
    <t>Origin of groundwater in Hanoi, Vietnam, revealed by environmental isotopes</t>
  </si>
  <si>
    <r>
      <t xml:space="preserve">Hung Vu V., </t>
    </r>
    <r>
      <rPr>
        <sz val="12"/>
        <color rgb="FF000000"/>
        <rFont val="Times New Roman"/>
        <family val="1"/>
      </rPr>
      <t>Broder J. Merkel, Stephan M. Weise)</t>
    </r>
  </si>
  <si>
    <t>An Analytical Model For Residual Stress Prediction In Rebound Deformation Of The Foundation Pit</t>
  </si>
  <si>
    <r>
      <t xml:space="preserve">Do Minh Ngoc, </t>
    </r>
    <r>
      <rPr>
        <b/>
        <sz val="12"/>
        <color rgb="FF000000"/>
        <rFont val="Times New Roman"/>
        <family val="1"/>
      </rPr>
      <t>Nguyen Thi Nu</t>
    </r>
    <r>
      <rPr>
        <sz val="12"/>
        <color rgb="FF000000"/>
        <rFont val="Times New Roman"/>
        <family val="1"/>
      </rPr>
      <t>, Do Minh Tinh, Bui Van Loi, and Ngo Thi Thanh Huong</t>
    </r>
  </si>
  <si>
    <t>Research on Horizontal Coefficient of Consolidation of Vietnam’s Soft Soil</t>
  </si>
  <si>
    <r>
      <t xml:space="preserve">Nguyễn Thị Nụ, Bùi Trường Sơn </t>
    </r>
    <r>
      <rPr>
        <sz val="12"/>
        <color rgb="FF000000"/>
        <rFont val="Times New Roman"/>
        <family val="1"/>
      </rPr>
      <t>and Do Minh Ngoc</t>
    </r>
  </si>
  <si>
    <t>Highly efficient photocatalytic oxidative desulfurization of dibenzothiophene with sunlight irradiation using green catalyst of Ag@AgBr/Al-SBA-15 derived from natural halloysite</t>
  </si>
  <si>
    <r>
      <t>Xuan Nui Pham,</t>
    </r>
    <r>
      <rPr>
        <sz val="12"/>
        <color rgb="FF000000"/>
        <rFont val="Times New Roman"/>
        <family val="1"/>
      </rPr>
      <t xml:space="preserve"> Manh B. Nguyen, </t>
    </r>
    <r>
      <rPr>
        <b/>
        <sz val="12"/>
        <color rgb="FF000000"/>
        <rFont val="Times New Roman"/>
        <family val="1"/>
      </rPr>
      <t>Ha Son Ngo, Huan V. Doan</t>
    </r>
  </si>
  <si>
    <t>Resonance tuning effect using nanoparticle cluster configuration in the infrared regime  </t>
  </si>
  <si>
    <r>
      <t>Manh Cuong Tran, Van Hai Pham, </t>
    </r>
    <r>
      <rPr>
        <b/>
        <sz val="12"/>
        <color rgb="FF000000"/>
        <rFont val="Times New Roman"/>
        <family val="1"/>
      </rPr>
      <t xml:space="preserve">Dac Tuyen Le, </t>
    </r>
    <r>
      <rPr>
        <sz val="12"/>
        <color rgb="FF000000"/>
        <rFont val="Times New Roman"/>
        <family val="1"/>
      </rPr>
      <t>Dinh Lam Vu, Huy Hoang Luc </t>
    </r>
  </si>
  <si>
    <t>Modeling of rock fragmentation by firefly optimization algorithm and boosted generalized additive model</t>
  </si>
  <si>
    <r>
      <t xml:space="preserve">Qiancheng Fang, </t>
    </r>
    <r>
      <rPr>
        <b/>
        <sz val="12"/>
        <color rgb="FF000000"/>
        <rFont val="Times New Roman"/>
        <family val="1"/>
      </rPr>
      <t>Hoang Nguyen,</t>
    </r>
    <r>
      <rPr>
        <sz val="12"/>
        <color rgb="FF000000"/>
        <rFont val="Times New Roman"/>
        <family val="1"/>
      </rPr>
      <t xml:space="preserve"> </t>
    </r>
    <r>
      <rPr>
        <b/>
        <sz val="12"/>
        <color rgb="FF000000"/>
        <rFont val="Times New Roman"/>
        <family val="1"/>
      </rPr>
      <t>Xuan Nam Bui</t>
    </r>
    <r>
      <rPr>
        <sz val="12"/>
        <color rgb="FF000000"/>
        <rFont val="Times New Roman"/>
        <family val="1"/>
      </rPr>
      <t>, Trung Nguyen-Thoi, Jian Zhou</t>
    </r>
  </si>
  <si>
    <t>Two episodes of REEs mineralization at the Sin Quyen IOCG deposit, NW Vietnam</t>
  </si>
  <si>
    <r>
      <t>Ngo Xuan Dac</t>
    </r>
    <r>
      <rPr>
        <sz val="12"/>
        <color rgb="FF000000"/>
        <rFont val="Times New Roman"/>
        <family val="1"/>
      </rPr>
      <t xml:space="preserve">, Xin-Fu Zhao, </t>
    </r>
    <r>
      <rPr>
        <b/>
        <sz val="12"/>
        <color rgb="FF000000"/>
        <rFont val="Times New Roman"/>
        <family val="1"/>
      </rPr>
      <t>Thanh Hai Tran</t>
    </r>
    <r>
      <rPr>
        <sz val="12"/>
        <color rgb="FF000000"/>
        <rFont val="Times New Roman"/>
        <family val="1"/>
      </rPr>
      <t>, Xiao-Dong Deng, Jian-Wei Li</t>
    </r>
  </si>
  <si>
    <t>Evaluating and Predicting the Stability of Roadways in Tunnelling and Underground Space Using Artificial Neural Network-Based Particle Swarm Optimization</t>
  </si>
  <si>
    <t>Preparation and testing of ceasium Brønsted ion-exchanged Al-SBA-15 supported heteropoly acid as heterogeneous catalyst in the fructone fragrancy synthesis</t>
  </si>
  <si>
    <r>
      <t xml:space="preserve">Quang Vinh Tran, Thi Hanh Truong, Tran Quang Hung, </t>
    </r>
    <r>
      <rPr>
        <b/>
        <sz val="12"/>
        <color rgb="FF000000"/>
        <rFont val="Times New Roman"/>
        <family val="1"/>
      </rPr>
      <t>Huan V. Doan</t>
    </r>
    <r>
      <rPr>
        <sz val="12"/>
        <color rgb="FF000000"/>
        <rFont val="Times New Roman"/>
        <family val="1"/>
      </rPr>
      <t xml:space="preserve">, </t>
    </r>
    <r>
      <rPr>
        <b/>
        <sz val="12"/>
        <color rgb="FF000000"/>
        <rFont val="Times New Roman"/>
        <family val="1"/>
      </rPr>
      <t xml:space="preserve">Xuan Nui Pham, </t>
    </r>
    <r>
      <rPr>
        <sz val="12"/>
        <color rgb="FF000000"/>
        <rFont val="Times New Roman"/>
        <family val="1"/>
      </rPr>
      <t>Nam Thi Hoai Le, Long Giang Bach, Van Tuyen Nguyen</t>
    </r>
  </si>
  <si>
    <t>Marine gravity anomaly mapping for the Gulf of Tonkin area (Vietnam) using Cryosat-2 and Saral/AltiKa satellite altimetry data</t>
  </si>
  <si>
    <r>
      <t>Van-Sang Nguyen</t>
    </r>
    <r>
      <rPr>
        <sz val="12"/>
        <color rgb="FF000000"/>
        <rFont val="Times New Roman"/>
        <family val="1"/>
      </rPr>
      <t xml:space="preserve">, Van-Tuyen Pham, </t>
    </r>
    <r>
      <rPr>
        <b/>
        <sz val="12"/>
        <color rgb="FF000000"/>
        <rFont val="Times New Roman"/>
        <family val="1"/>
      </rPr>
      <t>Lam Van Nguyen</t>
    </r>
    <r>
      <rPr>
        <sz val="12"/>
        <color rgb="FF000000"/>
        <rFont val="Times New Roman"/>
        <family val="1"/>
      </rPr>
      <t>, Ole Baltazar Andersen, Rene Forsberg, Dieu Tien Bui</t>
    </r>
  </si>
  <si>
    <t>Mesoscale numerical modeling and characterization of the effect of reinforcement textile on the elevated temperature and tensile behaviour of carbon textile-reinforced concrete composite</t>
  </si>
  <si>
    <r>
      <t>Manh Tien TRAN</t>
    </r>
    <r>
      <rPr>
        <sz val="12"/>
        <color rgb="FF000000"/>
        <rFont val="Times New Roman"/>
        <family val="1"/>
      </rPr>
      <t>, Xuan Hong VU, Emmanuel FERRIER</t>
    </r>
  </si>
  <si>
    <t>Early Paleozoic magmatism in northern Kontum Massif, Central Vietnam: Insights into tectonic evolution of the eastern Indochina Block.</t>
  </si>
  <si>
    <r>
      <t xml:space="preserve">Wei Jiang, Jin–Hai Yu, Xiaolei Wang, W.L. Griffin, TrungHieu Pham, </t>
    </r>
    <r>
      <rPr>
        <b/>
        <sz val="12"/>
        <color rgb="FF242021"/>
        <rFont val="Times New Roman"/>
        <family val="1"/>
      </rPr>
      <t>Dinh Luyen Nguyen</t>
    </r>
    <r>
      <rPr>
        <sz val="12"/>
        <color rgb="FF242021"/>
        <rFont val="Times New Roman"/>
        <family val="1"/>
      </rPr>
      <t>, Fangqian Wang</t>
    </r>
  </si>
  <si>
    <t>Rapid determination of gross calorific value of coal using artificial neural network and particle swarm optimization</t>
  </si>
  <si>
    <r>
      <t>Fe-doped g-C</t>
    </r>
    <r>
      <rPr>
        <vertAlign val="subscript"/>
        <sz val="12"/>
        <color rgb="FF000000"/>
        <rFont val="Times New Roman"/>
        <family val="1"/>
      </rPr>
      <t>3</t>
    </r>
    <r>
      <rPr>
        <sz val="12"/>
        <color rgb="FF000000"/>
        <rFont val="Times New Roman"/>
        <family val="1"/>
      </rPr>
      <t>N</t>
    </r>
    <r>
      <rPr>
        <vertAlign val="subscript"/>
        <sz val="12"/>
        <color rgb="FF000000"/>
        <rFont val="Times New Roman"/>
        <family val="1"/>
      </rPr>
      <t>4</t>
    </r>
    <r>
      <rPr>
        <sz val="12"/>
        <color rgb="FF000000"/>
        <rFont val="Times New Roman"/>
        <family val="1"/>
      </rPr>
      <t>: high-performance photocatalysts in Rhodamine B decomposition </t>
    </r>
  </si>
  <si>
    <r>
      <t>Minh Nguyen Van, Oanh Le Thi Mai, Chung Pham Do, Hang Lam Thi, Cuong Pham Manh, </t>
    </r>
    <r>
      <rPr>
        <b/>
        <sz val="12"/>
        <color rgb="FF000000"/>
        <rFont val="Times New Roman"/>
        <family val="1"/>
      </rPr>
      <t>Hung Nguyen Manh</t>
    </r>
    <r>
      <rPr>
        <sz val="12"/>
        <color rgb="FF000000"/>
        <rFont val="Times New Roman"/>
        <family val="1"/>
      </rPr>
      <t>, Duyen Pham Thi, Bich Do Danh</t>
    </r>
  </si>
  <si>
    <t>Assessment the effect of atmospheric correction algorithms for monitoring PM10 concentration by using Landsat 8OLI data: A case study in Hanoi, Vietnam</t>
  </si>
  <si>
    <r>
      <t xml:space="preserve">Nguyen Nhu Hung, Le Minh Hang, </t>
    </r>
    <r>
      <rPr>
        <b/>
        <sz val="12"/>
        <color rgb="FF000000"/>
        <rFont val="Times New Roman"/>
        <family val="1"/>
      </rPr>
      <t>Tran Van Anh</t>
    </r>
    <r>
      <rPr>
        <sz val="12"/>
        <color rgb="FF000000"/>
        <rFont val="Times New Roman"/>
        <family val="1"/>
      </rPr>
      <t>, Le Vu Hong Hai</t>
    </r>
  </si>
  <si>
    <t>Green synthesis of H-ZSM-5 zeolite-anchored O-doped g-C3N4 for photodegradation of Reactive Red 195 (RR 195) under solar light</t>
  </si>
  <si>
    <r>
      <t>Xuan Nui Pham,</t>
    </r>
    <r>
      <rPr>
        <sz val="12"/>
        <color rgb="FF000000"/>
        <rFont val="Times New Roman"/>
        <family val="1"/>
      </rPr>
      <t xml:space="preserve"> Hoa Thi Nguyen, Tuyet Nhung Pham, T.-Thanh-Bao Nguyen, Manh B. Nguyen, Van Thi-T. Tran, </t>
    </r>
    <r>
      <rPr>
        <b/>
        <sz val="12"/>
        <color rgb="FF000000"/>
        <rFont val="Times New Roman"/>
        <family val="1"/>
      </rPr>
      <t>Huan V. Doan</t>
    </r>
  </si>
  <si>
    <t>Consolidation characteristics of artificially structured kaolin-bentonite mixtures with different pore fluids</t>
  </si>
  <si>
    <r>
      <t>Nguyen Thanh Duong</t>
    </r>
    <r>
      <rPr>
        <sz val="12"/>
        <color rgb="FF000000"/>
        <rFont val="Times New Roman"/>
        <family val="1"/>
      </rPr>
      <t>, Duong Van Hao</t>
    </r>
  </si>
  <si>
    <t>A note on the boundary behaviour of the squeezing function and fridman invariant</t>
  </si>
  <si>
    <r>
      <t xml:space="preserve">Hyeseon Kim, Anh Duc Mai, </t>
    </r>
    <r>
      <rPr>
        <b/>
        <sz val="12"/>
        <color rgb="FF000000"/>
        <rFont val="Times New Roman"/>
        <family val="1"/>
      </rPr>
      <t>Thi Lan Huong Nguyen</t>
    </r>
    <r>
      <rPr>
        <sz val="12"/>
        <color rgb="FF000000"/>
        <rFont val="Times New Roman"/>
        <family val="1"/>
      </rPr>
      <t>, and Van Thu Ninh</t>
    </r>
  </si>
  <si>
    <t>Some analytical solutions for fluid flow in and around a single fracture in a porous formation based on singular integral equation</t>
  </si>
  <si>
    <r>
      <t xml:space="preserve">A.Pouya, M.N.Vu, </t>
    </r>
    <r>
      <rPr>
        <b/>
        <sz val="12"/>
        <color rgb="FF000000"/>
        <rFont val="Times New Roman"/>
        <family val="1"/>
      </rPr>
      <t xml:space="preserve">Phạm Đức Thọ, Triệu Hùng Trường, </t>
    </r>
    <r>
      <rPr>
        <sz val="12"/>
        <color rgb="FF000000"/>
        <rFont val="Times New Roman"/>
        <family val="1"/>
      </rPr>
      <t>S.T.Nguyen, Q.D.To, T.Nguyen-Thoi</t>
    </r>
  </si>
  <si>
    <t>Hydromechanical couplings of reinforced tensioned members of steel fiber reinforced concrete by dual lattice model</t>
  </si>
  <si>
    <r>
      <t xml:space="preserve">Phạm Đức Thọ </t>
    </r>
    <r>
      <rPr>
        <sz val="12"/>
        <color rgb="FF000000"/>
        <rFont val="Times New Roman"/>
        <family val="1"/>
      </rPr>
      <t>Luca Sorelli, Mario Fafard, Vũ Minh Ngọc</t>
    </r>
  </si>
  <si>
    <t>Polymetallic Nodules Resource Estimation in the Suoi Thau-Sang Than Area, Northeastern Vietnam</t>
  </si>
  <si>
    <r>
      <t xml:space="preserve">Khuong THE HUNG, Pham NHU SANG, Nguyen PHUONG, Nguyen, TIEN DUNG, Bui HOANG BAC, Nguyen QUOC PHI, </t>
    </r>
    <r>
      <rPr>
        <sz val="12"/>
        <color rgb="FF000000"/>
        <rFont val="Times New Roman"/>
        <family val="1"/>
      </rPr>
      <t>Bui VIET SANG</t>
    </r>
  </si>
  <si>
    <t>Research on Apparent Friction Factor in Perforated and Slotted Horizontal Filters to Dewater Opencast Mines Using Numerical Analysis</t>
  </si>
  <si>
    <t>Tran Duc Huan, Pham Duc Thien</t>
  </si>
  <si>
    <t>Study of Suitable Washing Flowsheets For High Ash Coals of Nui Hong Coal Mine</t>
  </si>
  <si>
    <t>Van Luan PHAM, Ngoc Phu NGUYEN, Viet Ha LE</t>
  </si>
  <si>
    <r>
      <t xml:space="preserve">Study of soil to plant transfer factors of </t>
    </r>
    <r>
      <rPr>
        <vertAlign val="superscript"/>
        <sz val="12"/>
        <rFont val="Times New Roman"/>
        <family val="1"/>
      </rPr>
      <t>226</t>
    </r>
    <r>
      <rPr>
        <sz val="12"/>
        <rFont val="Times New Roman"/>
        <family val="1"/>
      </rPr>
      <t xml:space="preserve">Ra, </t>
    </r>
    <r>
      <rPr>
        <vertAlign val="superscript"/>
        <sz val="12"/>
        <rFont val="Times New Roman"/>
        <family val="1"/>
      </rPr>
      <t>232</t>
    </r>
    <r>
      <rPr>
        <sz val="12"/>
        <rFont val="Times New Roman"/>
        <family val="1"/>
      </rPr>
      <t xml:space="preserve">Th, </t>
    </r>
    <r>
      <rPr>
        <vertAlign val="superscript"/>
        <sz val="12"/>
        <rFont val="Times New Roman"/>
        <family val="1"/>
      </rPr>
      <t>40</t>
    </r>
    <r>
      <rPr>
        <sz val="12"/>
        <rFont val="Times New Roman"/>
        <family val="1"/>
      </rPr>
      <t xml:space="preserve">K and </t>
    </r>
    <r>
      <rPr>
        <vertAlign val="superscript"/>
        <sz val="12"/>
        <rFont val="Times New Roman"/>
        <family val="1"/>
      </rPr>
      <t>137</t>
    </r>
    <r>
      <rPr>
        <sz val="12"/>
        <rFont val="Times New Roman"/>
        <family val="1"/>
      </rPr>
      <t>Cs in Vietnamese crops</t>
    </r>
  </si>
  <si>
    <t>Effect of a surcharge loading on horseshoe shaped tunnels excavated in saturated soils</t>
  </si>
  <si>
    <r>
      <t>Dianchun Du, Daniel Dias, </t>
    </r>
    <r>
      <rPr>
        <b/>
        <sz val="12"/>
        <color rgb="FF000000"/>
        <rFont val="Times New Roman"/>
        <family val="1"/>
      </rPr>
      <t>Do Ngoc Anh</t>
    </r>
  </si>
  <si>
    <t>Development, Characterization and In Vitro Evaluation of Paclitaxel and Anastrozole Co-Loaded Liposome </t>
  </si>
  <si>
    <r>
      <t>Minh Thanh Vu, Dinh Tien Dung Nguyen, Ngoc Hoi Nguyen, Van Thu Le, The Nam Dao, Thi Huong Nguyen, </t>
    </r>
    <r>
      <rPr>
        <b/>
        <sz val="12"/>
        <color rgb="FF000000"/>
        <rFont val="Times New Roman"/>
        <family val="1"/>
      </rPr>
      <t>Tien Dung Cong</t>
    </r>
    <r>
      <rPr>
        <sz val="12"/>
        <color rgb="FF000000"/>
        <rFont val="Times New Roman"/>
        <family val="1"/>
      </rPr>
      <t>, Truc Le-Buu Pham, Tri Duc Lam and Ngoc Thuy Trang Le </t>
    </r>
  </si>
  <si>
    <t>Dynamic Simulation of a Hydraulic Excavator to Determine the Joint Reaction Forces of Boom, Stick, Bucket, and Driving Forces of Hydraulic Cylinders</t>
  </si>
  <si>
    <t>Nguyễn Đăng Tấn</t>
  </si>
  <si>
    <t>Green Synthesis and Antibacterial Activity of HAp@Ag Nanocomposite Using Centella asiatica (L.) Urban Extract and Eggshell</t>
  </si>
  <si>
    <r>
      <t>Xuan Nui Pham,</t>
    </r>
    <r>
      <rPr>
        <sz val="12"/>
        <color rgb="FF000000"/>
        <rFont val="Times New Roman"/>
        <family val="1"/>
      </rPr>
      <t xml:space="preserve"> Hoa Thi Nguyen, and Ngan Thi Pham</t>
    </r>
  </si>
  <si>
    <r>
      <t>Synthesis Fe</t>
    </r>
    <r>
      <rPr>
        <vertAlign val="subscript"/>
        <sz val="12"/>
        <color rgb="FF000000"/>
        <rFont val="Times New Roman"/>
        <family val="1"/>
      </rPr>
      <t>3</t>
    </r>
    <r>
      <rPr>
        <sz val="12"/>
        <color rgb="FF000000"/>
        <rFont val="Times New Roman"/>
        <family val="1"/>
      </rPr>
      <t>O</t>
    </r>
    <r>
      <rPr>
        <vertAlign val="subscript"/>
        <sz val="12"/>
        <color rgb="FF000000"/>
        <rFont val="Times New Roman"/>
        <family val="1"/>
      </rPr>
      <t>4</t>
    </r>
    <r>
      <rPr>
        <sz val="12"/>
        <color rgb="FF000000"/>
        <rFont val="Times New Roman"/>
        <family val="1"/>
      </rPr>
      <t>/Talc nanocomposite by coprecipition-ultrasonication method and advances in hexavalent chromium removal from aqueous solution </t>
    </r>
  </si>
  <si>
    <r>
      <t>Nguyen Thi Huong, Nguyen Ngoc Son, Vo Hoang Phuong, </t>
    </r>
    <r>
      <rPr>
        <b/>
        <sz val="12"/>
        <color rgb="FF000000"/>
        <rFont val="Times New Roman"/>
        <family val="1"/>
      </rPr>
      <t>Cong Tien Dung</t>
    </r>
    <r>
      <rPr>
        <sz val="12"/>
        <color rgb="FF000000"/>
        <rFont val="Times New Roman"/>
        <family val="1"/>
      </rPr>
      <t>, Pham Thi Mai Huong, Le Thanh Son </t>
    </r>
  </si>
  <si>
    <t>Natural radionuclides and assessment of radiological hazards in MuongHum, Lao Cai, Vietnam</t>
  </si>
  <si>
    <r>
      <t>Nguyen Thanh Duong</t>
    </r>
    <r>
      <rPr>
        <sz val="12"/>
        <color rgb="FF000000"/>
        <rFont val="Times New Roman"/>
        <family val="1"/>
      </rPr>
      <t>, Duong Van Hao, Van Loat Bui, Duc Thang Duong, Trong Trinh Phan, Hoan Le Xuan)</t>
    </r>
  </si>
  <si>
    <t>Relation between water permeability and chloride diffusivity of concrete under compressive stress: Experimental investigation and mesoscale lattice modelling</t>
  </si>
  <si>
    <r>
      <t xml:space="preserve">T.T.Tran, </t>
    </r>
    <r>
      <rPr>
        <b/>
        <sz val="12"/>
        <color rgb="FF000000"/>
        <rFont val="Times New Roman"/>
        <family val="1"/>
      </rPr>
      <t xml:space="preserve">Phạm Đức Thọ, </t>
    </r>
    <r>
      <rPr>
        <sz val="12"/>
        <color rgb="FF000000"/>
        <rFont val="Times New Roman"/>
        <family val="1"/>
      </rPr>
      <t>M.N.Vu, V.Q.Truong, .B.Ho, N.L.Tran, T.NguyenSy, Q.D.To</t>
    </r>
  </si>
  <si>
    <t>Developing a Set of Criteria for Prioritising GHG Emission Reduction Measures in Metallurgical Sector</t>
  </si>
  <si>
    <r>
      <t>Tran Xuan Truong</t>
    </r>
    <r>
      <rPr>
        <sz val="12"/>
        <color rgb="FF000000"/>
        <rFont val="Times New Roman"/>
        <family val="1"/>
      </rPr>
      <t> , </t>
    </r>
    <r>
      <rPr>
        <b/>
        <sz val="12"/>
        <color rgb="FF000000"/>
        <rFont val="Times New Roman"/>
        <family val="1"/>
      </rPr>
      <t>Tran Thanh Ha , Le Thanh Nghi</t>
    </r>
    <r>
      <rPr>
        <sz val="12"/>
        <color rgb="FF000000"/>
        <rFont val="Times New Roman"/>
        <family val="1"/>
      </rPr>
      <t> , Nguyen Nhu Hung , Do Thi Thanh Nga , Vuong Xuan Hoa</t>
    </r>
  </si>
  <si>
    <t>3D spatial interpolation methods for open-pit mining air quality with data acquired by small UAV based monitoring system</t>
  </si>
  <si>
    <t>An introduction of new simulation and optimization software application for long-term limestone quarry production planning</t>
  </si>
  <si>
    <r>
      <t>Bao Tran DINH,</t>
    </r>
    <r>
      <rPr>
        <sz val="12"/>
        <color rgb="FF000000"/>
        <rFont val="Times New Roman"/>
        <family val="1"/>
      </rPr>
      <t xml:space="preserve"> Thang HOANG HUNG, Trong VU</t>
    </r>
  </si>
  <si>
    <t>Application of Robust Estimation Method for Establishing 3D Combined Terrestrial and GNSS Network: A case of a Quarry in Lang Son, Vietnam</t>
  </si>
  <si>
    <r>
      <t>Luu Anh Tuan</t>
    </r>
    <r>
      <rPr>
        <sz val="12"/>
        <color rgb="FF000000"/>
        <rFont val="Times New Roman"/>
        <family val="1"/>
      </rPr>
      <t> , </t>
    </r>
    <r>
      <rPr>
        <sz val="12"/>
        <rFont val="Times New Roman"/>
        <family val="1"/>
      </rPr>
      <t>Hoang Ngoc Ha</t>
    </r>
    <r>
      <rPr>
        <sz val="12"/>
        <color rgb="FF000000"/>
        <rFont val="Times New Roman"/>
        <family val="1"/>
      </rPr>
      <t> , </t>
    </r>
    <r>
      <rPr>
        <sz val="12"/>
        <rFont val="Times New Roman"/>
        <family val="1"/>
      </rPr>
      <t>La Phu Hien</t>
    </r>
    <r>
      <rPr>
        <sz val="12"/>
        <color rgb="FF000000"/>
        <rFont val="Times New Roman"/>
        <family val="1"/>
      </rPr>
      <t> ,</t>
    </r>
    <r>
      <rPr>
        <b/>
        <sz val="12"/>
        <color rgb="FF000000"/>
        <rFont val="Times New Roman"/>
        <family val="1"/>
      </rPr>
      <t> </t>
    </r>
    <r>
      <rPr>
        <b/>
        <sz val="12"/>
        <rFont val="Times New Roman"/>
        <family val="1"/>
      </rPr>
      <t>Pham Van Chung</t>
    </r>
  </si>
  <si>
    <t xml:space="preserve">Coupling satellite images and Unmanned Aerial Vehicle Data to Monitor the Exploitation of Open-Pit Mine </t>
  </si>
  <si>
    <r>
      <t xml:space="preserve">Si Son TONG, Quang Toan LE, Phan Long VU, </t>
    </r>
    <r>
      <rPr>
        <b/>
        <sz val="12"/>
        <color rgb="FF000000"/>
        <rFont val="Times New Roman"/>
        <family val="1"/>
      </rPr>
      <t>Thi-Lan PHAM, Le Thi Thu HA</t>
    </r>
    <r>
      <rPr>
        <sz val="12"/>
        <color rgb="FF000000"/>
        <rFont val="Times New Roman"/>
        <family val="1"/>
      </rPr>
      <t>, Thi-Huyen-Ai TONG, Vu Giang NGUYEN</t>
    </r>
  </si>
  <si>
    <r>
      <t>Cong Khai PHAM</t>
    </r>
    <r>
      <rPr>
        <sz val="12"/>
        <color rgb="FF000000"/>
        <rFont val="Times New Roman"/>
        <family val="1"/>
      </rPr>
      <t>, Dinh Trong TRAN, Van Hai NGUYEN</t>
    </r>
  </si>
  <si>
    <t>Design of pre blasting (pre- splitting) in Tan Cang 1 limestone mine, Vietnam</t>
  </si>
  <si>
    <r>
      <t>NGUYEN Dinh An</t>
    </r>
    <r>
      <rPr>
        <sz val="12"/>
        <color rgb="FF000000"/>
        <rFont val="Times New Roman"/>
        <family val="1"/>
      </rPr>
      <t xml:space="preserve">, PHAM Thai Hop, LE Cong Dien, </t>
    </r>
    <r>
      <rPr>
        <b/>
        <sz val="12"/>
        <color rgb="FF000000"/>
        <rFont val="Times New Roman"/>
        <family val="1"/>
      </rPr>
      <t>TRAN Quang Hieu, Tran Dinh Bao</t>
    </r>
  </si>
  <si>
    <t>Flow Assurance Study on Offshore Marginal Oil Field Development in Vietnam: The Case of Ca Ngu Vang Oil Field</t>
  </si>
  <si>
    <r>
      <t>Nguyễn Văn Thịnh, Nguyễn Thị Hải Yến</t>
    </r>
    <r>
      <rPr>
        <sz val="12"/>
        <color rgb="FF000000"/>
        <rFont val="Times New Roman"/>
        <family val="1"/>
      </rPr>
      <t>, Trịnh Tiến Thắng, Tống Cảng Sơn, Lê Đình Hòe</t>
    </r>
  </si>
  <si>
    <r>
      <t xml:space="preserve">Bùi Trường Sơn, Phạm Dức Thọ, </t>
    </r>
    <r>
      <rPr>
        <sz val="12"/>
        <color rgb="FF000000"/>
        <rFont val="Times New Roman"/>
        <family val="1"/>
      </rPr>
      <t>Trần Thế Truyền,</t>
    </r>
    <r>
      <rPr>
        <b/>
        <sz val="12"/>
        <color rgb="FF000000"/>
        <rFont val="Times New Roman"/>
        <family val="1"/>
      </rPr>
      <t xml:space="preserve"> Nguyễn Thị Nụ, </t>
    </r>
    <r>
      <rPr>
        <sz val="12"/>
        <color rgb="FF000000"/>
        <rFont val="Times New Roman"/>
        <family val="1"/>
      </rPr>
      <t>Vu Minh Ngoc</t>
    </r>
  </si>
  <si>
    <t>Method of Deﬁning the Parameters for UAV Point Cloud Classiﬁcation Algorithm</t>
  </si>
  <si>
    <t>Two-step Homogenization of Poroelastic Properties of a Limestone</t>
  </si>
  <si>
    <r>
      <t>Triệu Hùng Trường</t>
    </r>
    <r>
      <rPr>
        <sz val="12"/>
        <color rgb="FF000000"/>
        <rFont val="Times New Roman"/>
        <family val="1"/>
      </rPr>
      <t xml:space="preserve">, Nguyen, Ngoc Bien , </t>
    </r>
    <r>
      <rPr>
        <b/>
        <sz val="12"/>
        <color rgb="FF000000"/>
        <rFont val="Times New Roman"/>
        <family val="1"/>
      </rPr>
      <t>Phạm Đức Thọ</t>
    </r>
    <r>
      <rPr>
        <sz val="12"/>
        <color rgb="FF000000"/>
        <rFont val="Times New Roman"/>
        <family val="1"/>
      </rPr>
      <t xml:space="preserve">, Vu, Minh Ngoc , </t>
    </r>
    <r>
      <rPr>
        <b/>
        <sz val="12"/>
        <color rgb="FF000000"/>
        <rFont val="Times New Roman"/>
        <family val="1"/>
      </rPr>
      <t>Đỗ Ngọc Anh</t>
    </r>
    <r>
      <rPr>
        <sz val="12"/>
        <color rgb="FF000000"/>
        <rFont val="Times New Roman"/>
        <family val="1"/>
      </rPr>
      <t>, Nguyen, Sy Tuan , Tran, Nam Hung , Nguyen, Thi Thu Nga</t>
    </r>
  </si>
  <si>
    <t>Stability of Deep Underground Mine Drift through Complex Geology Conditions in Quang Ninh Coal Area</t>
  </si>
  <si>
    <t>Dang Van Kien, Vo Trong Hung, Do Ngoc Anh, , Dao Van Chi</t>
  </si>
  <si>
    <t>Soft computing method for predicting pressure drop reduction in crude oil pipelines based on machine learning methods</t>
  </si>
  <si>
    <r>
      <t xml:space="preserve">Hossein Moayedi, Loke Kok Foong, </t>
    </r>
    <r>
      <rPr>
        <b/>
        <sz val="12"/>
        <color rgb="FF000000"/>
        <rFont val="Times New Roman"/>
        <family val="1"/>
      </rPr>
      <t>Hoang Nguyen</t>
    </r>
  </si>
  <si>
    <t>Petrogenesis of scapolite-rich gabbro from the alkaline Cho Don complex in north-eastern Vietnam- mineralogical and geochemical implications</t>
  </si>
  <si>
    <r>
      <t>Magdalena Duma</t>
    </r>
    <r>
      <rPr>
        <sz val="12"/>
        <color rgb="FF242021"/>
        <rFont val="Times New Roman"/>
        <family val="1"/>
      </rPr>
      <t>ń</t>
    </r>
    <r>
      <rPr>
        <sz val="12"/>
        <rFont val="Times New Roman"/>
        <family val="1"/>
      </rPr>
      <t>ska-S</t>
    </r>
    <r>
      <rPr>
        <sz val="12"/>
        <color rgb="FF242021"/>
        <rFont val="Times New Roman"/>
        <family val="1"/>
      </rPr>
      <t>ł</t>
    </r>
    <r>
      <rPr>
        <sz val="12"/>
        <rFont val="Times New Roman"/>
        <family val="1"/>
      </rPr>
      <t xml:space="preserve">owik, Tomasz Powolny, </t>
    </r>
    <r>
      <rPr>
        <b/>
        <sz val="12"/>
        <rFont val="Times New Roman"/>
        <family val="1"/>
      </rPr>
      <t>Giang Nguyen Khac</t>
    </r>
    <r>
      <rPr>
        <sz val="12"/>
        <rFont val="Times New Roman"/>
        <family val="1"/>
      </rPr>
      <t>, Wiesław Heflik, Magdalena Sikorska-Jaworowska</t>
    </r>
  </si>
  <si>
    <t>Estimating Ore Production in Open-pit Mines Using Various Machine Learning Algorithms Based on a Truck-Haulage System and Support of Internet of Things</t>
  </si>
  <si>
    <t>The origin of the serpentinite enclaves in metacarbonates of the Sa Nghia area in the Kon Tum Massif, Central Vietnam</t>
  </si>
  <si>
    <r>
      <t xml:space="preserve">Smoliński, Wojciech; Natkaniec-Nowak, Lucyna; Heflik, Wiesław; </t>
    </r>
    <r>
      <rPr>
        <b/>
        <sz val="12"/>
        <rFont val="Times New Roman"/>
        <family val="1"/>
      </rPr>
      <t>Nguyen Khac, Giang</t>
    </r>
    <r>
      <rPr>
        <sz val="12"/>
        <rFont val="Times New Roman"/>
        <family val="1"/>
      </rPr>
      <t xml:space="preserve">; Gunia, Piotr; Dumańska-Słowik, Magdalena; To Xuan, Ban </t>
    </r>
  </si>
  <si>
    <t>Preparation and application of supported ionic liquid phases for sorption of Pt(IV) from chloride solution</t>
  </si>
  <si>
    <r>
      <t>Thuy Thi Le Bui</t>
    </r>
    <r>
      <rPr>
        <sz val="12"/>
        <color rgb="FF000000"/>
        <rFont val="Times New Roman"/>
        <family val="1"/>
      </rPr>
      <t xml:space="preserve">, Ha Thi Ngoc Uong, </t>
    </r>
    <r>
      <rPr>
        <b/>
        <sz val="12"/>
        <color rgb="FF000000"/>
        <rFont val="Times New Roman"/>
        <family val="1"/>
      </rPr>
      <t>Son Van Ho</t>
    </r>
    <r>
      <rPr>
        <sz val="12"/>
        <color rgb="FF000000"/>
        <rFont val="Times New Roman"/>
        <family val="1"/>
      </rPr>
      <t xml:space="preserve">, Ngoc Cong Pham Duy Khac Nguyen, </t>
    </r>
    <r>
      <rPr>
        <b/>
        <sz val="12"/>
        <color rgb="FF000000"/>
        <rFont val="Times New Roman"/>
        <family val="1"/>
      </rPr>
      <t>Son Ngo</t>
    </r>
    <r>
      <rPr>
        <sz val="12"/>
        <color rgb="FF000000"/>
        <rFont val="Times New Roman"/>
        <family val="1"/>
      </rPr>
      <t>, Binh Thanh Nguyen</t>
    </r>
  </si>
  <si>
    <t>Optimization of support vector machine through the use of metaheuristic algorithms in forecasting TBM advance rate</t>
  </si>
  <si>
    <r>
      <t xml:space="preserve">Jian Zhou, Yingui Qiu, Shuangli Zhu, Danial Jahed Armaghani, Chuanqui Li, </t>
    </r>
    <r>
      <rPr>
        <b/>
        <sz val="12"/>
        <color rgb="FF000000"/>
        <rFont val="Times New Roman"/>
        <family val="1"/>
      </rPr>
      <t>Hoang Nguyen</t>
    </r>
    <r>
      <rPr>
        <sz val="12"/>
        <color rgb="FF000000"/>
        <rFont val="Times New Roman"/>
        <family val="1"/>
      </rPr>
      <t>, Saffet Yagiz</t>
    </r>
  </si>
  <si>
    <t>Archean to paleoproterozoic crustal evolution in the Phan Si Pan zone, Northwest Vietnam: evidence from the U-Pb geochronology and Sr-Nd-Hf isotopic geochemistry</t>
  </si>
  <si>
    <r>
      <t xml:space="preserve">Pham Trung Hieu </t>
    </r>
    <r>
      <rPr>
        <vertAlign val="superscript"/>
        <sz val="12"/>
        <color rgb="FF000000"/>
        <rFont val="Times New Roman"/>
        <family val="1"/>
      </rPr>
      <t xml:space="preserve">, </t>
    </r>
    <r>
      <rPr>
        <sz val="12"/>
        <color rgb="FF000000"/>
        <rFont val="Times New Roman"/>
        <family val="1"/>
      </rPr>
      <t xml:space="preserve">Wang Xiao Lei , Pham Minh, Nguyen Thi Bich Thuy, Le Duc Phuc, </t>
    </r>
    <r>
      <rPr>
        <b/>
        <sz val="12"/>
        <color rgb="FF000000"/>
        <rFont val="Times New Roman"/>
        <family val="1"/>
      </rPr>
      <t>Nguyen Dinh Luyen</t>
    </r>
  </si>
  <si>
    <t>Assessing geological uncertainty of a cement raw material deposit, southern Vietnam, based on hierarchical simulation</t>
  </si>
  <si>
    <r>
      <t xml:space="preserve">Trong Vu, Carsten Drebenstedt, </t>
    </r>
    <r>
      <rPr>
        <b/>
        <sz val="12"/>
        <color rgb="FF000000"/>
        <rFont val="Times New Roman"/>
        <family val="1"/>
      </rPr>
      <t>Tran Bao</t>
    </r>
  </si>
  <si>
    <t>Research areas in post-mining – Experiences from German Hard Coal Mining</t>
  </si>
  <si>
    <r>
      <t xml:space="preserve">Juergen Kretschmann, </t>
    </r>
    <r>
      <rPr>
        <b/>
        <sz val="12"/>
        <color rgb="FF000000"/>
        <rFont val="Times New Roman"/>
        <family val="1"/>
      </rPr>
      <t>Nga Nguyen</t>
    </r>
  </si>
  <si>
    <t>Using solid carriers impregnated with ammonium ionic liquids for platinum(IV) recovery from chloride solutions</t>
  </si>
  <si>
    <r>
      <t>Thuy Thi Le Bui</t>
    </r>
    <r>
      <rPr>
        <sz val="12"/>
        <color rgb="FF000000"/>
        <rFont val="Times New Roman"/>
        <family val="1"/>
      </rPr>
      <t>, Ha Thi Ngoc Uong, Duy Khac Nguyen, Dung Thi Kim Hoang, and Giang Vo-Thanh</t>
    </r>
  </si>
  <si>
    <t>Tunnel Shape Influence on the Tunnel Lining Behavior</t>
  </si>
  <si>
    <r>
      <t>Nguyen Tai Tien, Do Ngoc Anh</t>
    </r>
    <r>
      <rPr>
        <sz val="12"/>
        <color rgb="FF000000"/>
        <rFont val="Times New Roman"/>
        <family val="1"/>
      </rPr>
      <t>, Karasev Maxim Anatolyevich, </t>
    </r>
    <r>
      <rPr>
        <b/>
        <sz val="12"/>
        <color rgb="FF000000"/>
        <rFont val="Times New Roman"/>
        <family val="1"/>
      </rPr>
      <t>Dang Van Kien</t>
    </r>
    <r>
      <rPr>
        <sz val="12"/>
        <color rgb="FF000000"/>
        <rFont val="Times New Roman"/>
        <family val="1"/>
      </rPr>
      <t>, Dias Daniel</t>
    </r>
  </si>
  <si>
    <t>A review of social license to operate in Southeast Asian mining</t>
  </si>
  <si>
    <t>Nga Nguyen</t>
  </si>
  <si>
    <r>
      <t>A simple approach for controlling the morphology of g-C</t>
    </r>
    <r>
      <rPr>
        <vertAlign val="subscript"/>
        <sz val="12"/>
        <color rgb="FF000000"/>
        <rFont val="Times New Roman"/>
        <family val="1"/>
      </rPr>
      <t>3</t>
    </r>
    <r>
      <rPr>
        <sz val="12"/>
        <color rgb="FF000000"/>
        <rFont val="Times New Roman"/>
        <family val="1"/>
      </rPr>
      <t>N</t>
    </r>
    <r>
      <rPr>
        <vertAlign val="subscript"/>
        <sz val="12"/>
        <color rgb="FF000000"/>
        <rFont val="Times New Roman"/>
        <family val="1"/>
      </rPr>
      <t>4</t>
    </r>
    <r>
      <rPr>
        <sz val="12"/>
        <color rgb="FF000000"/>
        <rFont val="Times New Roman"/>
        <family val="1"/>
      </rPr>
      <t> nanosheets with enhanced photocatalytic properties </t>
    </r>
  </si>
  <si>
    <r>
      <t xml:space="preserve">Pham Hoai Linh , Pham Do Chung , Nguyen Van Khien, Le Thi Mai Oanh, Vu Thi Thu, Ta Ngoc Bach,Lam Thi Hang, </t>
    </r>
    <r>
      <rPr>
        <b/>
        <sz val="12"/>
        <color rgb="FF000000"/>
        <rFont val="Times New Roman"/>
        <family val="1"/>
      </rPr>
      <t>Nguyen Manh Hung</t>
    </r>
    <r>
      <rPr>
        <sz val="12"/>
        <color rgb="FF000000"/>
        <rFont val="Times New Roman"/>
        <family val="1"/>
      </rPr>
      <t>, Vu Dinh Lam  </t>
    </r>
  </si>
  <si>
    <t>Mechanical properties of fly ash modified asphalt treated with crushed waste glasses as fillers for sustainable pavements</t>
  </si>
  <si>
    <r>
      <t xml:space="preserve">Kennedy C. ONYELOWE, Michael ONYIA, Eze R. ONUKWUGHA, </t>
    </r>
    <r>
      <rPr>
        <b/>
        <sz val="12"/>
        <color rgb="FF000000"/>
        <rFont val="Times New Roman"/>
        <family val="1"/>
      </rPr>
      <t>Duc BUI VAN</t>
    </r>
    <r>
      <rPr>
        <sz val="12"/>
        <color rgb="FF000000"/>
        <rFont val="Times New Roman"/>
        <family val="1"/>
      </rPr>
      <t>, Jesuborn OBIMBA-WOGU, Chidozie IKPA</t>
    </r>
  </si>
  <si>
    <t>Strength and consistency behaviour of replacement of cement with silicate- based geopolymer cement modified sof t soil treated with crushed waste glasses for pavement underlain</t>
  </si>
  <si>
    <r>
      <t>Duc BUI-VAN,</t>
    </r>
    <r>
      <rPr>
        <sz val="12"/>
        <color rgb="FF000000"/>
        <rFont val="Times New Roman"/>
        <family val="1"/>
      </rPr>
      <t xml:space="preserve"> Kennedy Chibuzor ONYELOWE, Michael ONYIA, Man NGUYEN XUAN, Lam DAO PHUC, Chidozie IKPA, Somjai YUBONCHIT, Adrian EBEREMU, Kolawole OSINUBI, A. Bunyamin SALAHUDEEN </t>
    </r>
  </si>
  <si>
    <t>Designing and Developing A Mobile App (BeBo) in a Randomized Controlled Trial Study to Promote Breastfeeding Among Vietnamese mothers</t>
  </si>
  <si>
    <r>
      <t xml:space="preserve">Doan TTD, </t>
    </r>
    <r>
      <rPr>
        <b/>
        <sz val="12"/>
        <color rgb="FF000000"/>
        <rFont val="Times New Roman"/>
        <family val="1"/>
      </rPr>
      <t>Tran CT</t>
    </r>
    <r>
      <rPr>
        <sz val="12"/>
        <color rgb="FF000000"/>
        <rFont val="Times New Roman"/>
        <family val="1"/>
      </rPr>
      <t>, Pham MN, Zhao Y, Dinh HTP, Nguyen HX, Lee A, Binns C, Bui HTT</t>
    </r>
  </si>
  <si>
    <t>Experimental Investigation on the performance of RTK drones on 3D mapping Open-pit coal mines</t>
  </si>
  <si>
    <t>Le VAN CANH, Cao XUAN CUONG, Nguyen QUOC LONG,Le THI THU HA, Tran TRUNG ANH, Xuan Nam BUI</t>
  </si>
  <si>
    <r>
      <t>Land Subsidence Detection in Tan My-Thuong Tan</t>
    </r>
    <r>
      <rPr>
        <b/>
        <sz val="12"/>
        <rFont val="Times New Roman"/>
        <family val="1"/>
      </rPr>
      <t xml:space="preserve"> </t>
    </r>
    <r>
      <rPr>
        <sz val="12"/>
        <rFont val="Times New Roman"/>
        <family val="1"/>
      </rPr>
      <t>Open Pit Mine and Surrounding Areas by Time Series of Sentinel-1 Images</t>
    </r>
  </si>
  <si>
    <t>Tran VAN ANH, Xuan Nam BUI, Nguyen QUOC LONG, Tran TRUNG ANH</t>
  </si>
  <si>
    <t>Research on Suitable Mining Technology for Placer Titanium Mines in Vietnam</t>
  </si>
  <si>
    <t>Seismic Hazard Assessment for Thuong Tan-Tan My Quarries (Vietnam)</t>
  </si>
  <si>
    <r>
      <t xml:space="preserve">Cao DINH TRONG, </t>
    </r>
    <r>
      <rPr>
        <b/>
        <sz val="12"/>
        <color rgb="FF000000"/>
        <rFont val="Times New Roman"/>
        <family val="1"/>
      </rPr>
      <t>Xuan Nam BUI</t>
    </r>
    <r>
      <rPr>
        <sz val="12"/>
        <color rgb="FF000000"/>
        <rFont val="Times New Roman"/>
        <family val="1"/>
      </rPr>
      <t xml:space="preserve">, Pham NAM HUNG, Thai ANH TUAN, Mai XUAN BACH, </t>
    </r>
    <r>
      <rPr>
        <b/>
        <sz val="12"/>
        <color rgb="FF000000"/>
        <rFont val="Times New Roman"/>
        <family val="1"/>
      </rPr>
      <t>Pham CONG KHAI, Nguyen VIET NGHIA</t>
    </r>
    <r>
      <rPr>
        <sz val="12"/>
        <color rgb="FF000000"/>
        <rFont val="Times New Roman"/>
        <family val="1"/>
      </rPr>
      <t>, Cao DINH TRIEU</t>
    </r>
  </si>
  <si>
    <r>
      <t>A Method for Determining Feasibility of Mining Residual</t>
    </r>
    <r>
      <rPr>
        <b/>
        <sz val="12"/>
        <rFont val="Times New Roman"/>
        <family val="1"/>
      </rPr>
      <t xml:space="preserve"> </t>
    </r>
    <r>
      <rPr>
        <sz val="12"/>
        <rFont val="Times New Roman"/>
        <family val="1"/>
      </rPr>
      <t>Coal above Out-Fashioned Goaf under Variable Load: A Case Study</t>
    </r>
  </si>
  <si>
    <r>
      <t>Yuxia Guo Honghui Yuan, Xiaogang Deng, Yujiang Zhang, Yunlou Du, Hui Liu, Guorui Feng, Jiali Xu, Renle Zhao, and</t>
    </r>
    <r>
      <rPr>
        <b/>
        <sz val="12"/>
        <color rgb="FF000000"/>
        <rFont val="Times New Roman"/>
        <family val="1"/>
      </rPr>
      <t xml:space="preserve"> Dao Viet Doan</t>
    </r>
  </si>
  <si>
    <t>Assessment of flotation kinetics modeling using information criteria; case studies of elevated-pyritic copper sulfide and high-grade carbonaceous sedimentary apatite ores</t>
  </si>
  <si>
    <r>
      <t xml:space="preserve">Hassanzadeh, Ahmad, </t>
    </r>
    <r>
      <rPr>
        <b/>
        <sz val="12"/>
        <color rgb="FF000000"/>
        <rFont val="Times New Roman"/>
        <family val="1"/>
      </rPr>
      <t>Hoang, Duong Huu</t>
    </r>
    <r>
      <rPr>
        <sz val="12"/>
        <color rgb="FF000000"/>
        <rFont val="Times New Roman"/>
        <family val="1"/>
      </rPr>
      <t>, Mashia Brockmann</t>
    </r>
  </si>
  <si>
    <t>Gross alpha/beta activity concentrations in spa and mineral waters in North Vietnam</t>
  </si>
  <si>
    <r>
      <t>Hao Van Duong</t>
    </r>
    <r>
      <rPr>
        <sz val="12"/>
        <color rgb="FF000000"/>
        <rFont val="Times New Roman"/>
        <family val="1"/>
      </rPr>
      <t xml:space="preserve">, Huy Luong Le, </t>
    </r>
    <r>
      <rPr>
        <b/>
        <sz val="12"/>
        <color rgb="FF000000"/>
        <rFont val="Times New Roman"/>
        <family val="1"/>
      </rPr>
      <t>Duong Thanh Nguyen</t>
    </r>
    <r>
      <rPr>
        <sz val="12"/>
        <color rgb="FF000000"/>
        <rFont val="Times New Roman"/>
        <family val="1"/>
      </rPr>
      <t>, Ngoc Minh Vu, Trung H. Duong,  Miklós Hegedűs, Anita Peka, Tibor Kovács</t>
    </r>
  </si>
  <si>
    <t>210Po in Soil and Tobacco Leaves in Quang Xuong, Vietnam and Estimation of Annual Effective dose to Smokers</t>
  </si>
  <si>
    <r>
      <t xml:space="preserve">Hao Duong Van, Duong Nguyen Thanh, </t>
    </r>
    <r>
      <rPr>
        <sz val="12"/>
        <color rgb="FF000000"/>
        <rFont val="Times New Roman"/>
        <family val="1"/>
      </rPr>
      <t>Anita Peka, Edit Tóth-Bodrogi, Tibor Kovács</t>
    </r>
  </si>
  <si>
    <t>Đỗ Như Ý</t>
  </si>
  <si>
    <t>Trần Đức Huân</t>
  </si>
  <si>
    <t>Phạm Đức Thiên</t>
  </si>
  <si>
    <t>Trần Trung Chuyên</t>
  </si>
  <si>
    <t>Phạm Xuân Núi</t>
  </si>
  <si>
    <t>Ngô Hà Sơn</t>
  </si>
  <si>
    <t>Phạm Trung Kiên</t>
  </si>
  <si>
    <t>Lê Ngọc Ánh</t>
  </si>
  <si>
    <t>Phạm Văn Tuấn</t>
  </si>
  <si>
    <t>Bùi Thị Ngân</t>
  </si>
  <si>
    <t>Nguyễn Minh Hòa</t>
  </si>
  <si>
    <t>Nguyễn Duy Mười</t>
  </si>
  <si>
    <t>Nguyễn Thành Dương</t>
  </si>
  <si>
    <t>Nguyễn Thị Hải Yến</t>
  </si>
  <si>
    <t>Triệu Hùng Trường</t>
  </si>
  <si>
    <t>Bùi Thị Lệ Thủy</t>
  </si>
  <si>
    <t>Nguyễn Thị Hoài Nga</t>
  </si>
  <si>
    <t>Nguyễn Đức Thắng</t>
  </si>
  <si>
    <t>Nguyễn Chí Thành</t>
  </si>
  <si>
    <t>Công Tiến Dũng</t>
  </si>
  <si>
    <t>Nguyễn Trường Thanh</t>
  </si>
  <si>
    <t>Nguyễn Xuân Chung</t>
  </si>
  <si>
    <t>Nguyễn Thị Lan Hương</t>
  </si>
  <si>
    <t>Bùi Thanh Tịnh</t>
  </si>
  <si>
    <t>Trần Quang Tuấn</t>
  </si>
  <si>
    <t>Ngô Thị Kim Chi</t>
  </si>
  <si>
    <t>Đào Văn Nghiêm</t>
  </si>
  <si>
    <t>Ngô Xuân Đắc</t>
  </si>
  <si>
    <t>Khương Thế Hùng</t>
  </si>
  <si>
    <t>Phạm Như Sang</t>
  </si>
  <si>
    <t>Nguyễn Tiến Dũng</t>
  </si>
  <si>
    <t>Nguyễn Quốc Phi</t>
  </si>
  <si>
    <t>Nguyễn Khắc Giảng</t>
  </si>
  <si>
    <t>Phạm Văn Hòa</t>
  </si>
  <si>
    <t>Trần Đình Bão</t>
  </si>
  <si>
    <t>Nguyễn Anh Tuấn</t>
  </si>
  <si>
    <t>Lê Quang Phục</t>
  </si>
  <si>
    <t xml:space="preserve">Nguyen Cao Khai, Nguyen Van Thinh, Dao Van Chi, Nguyen Van Quang </t>
  </si>
  <si>
    <t>Nguyễn Cao Khải</t>
  </si>
  <si>
    <t>Đào Văn Chi</t>
  </si>
  <si>
    <t>Nguyễn Văn Quang</t>
  </si>
  <si>
    <t>Phạm Văn Việt</t>
  </si>
  <si>
    <t>Bùi Mạnh Tùng</t>
  </si>
  <si>
    <t>Võ Ngọc Dũng</t>
  </si>
  <si>
    <t>Phạm Đức Hưng</t>
  </si>
  <si>
    <t>Lê Thị Hải</t>
  </si>
  <si>
    <t>Phạm Văn Chung</t>
  </si>
  <si>
    <t>Phạm Văn Luận</t>
  </si>
  <si>
    <t>Nguyễn Ngọc Phú</t>
  </si>
  <si>
    <t>Lê Việt Hà</t>
  </si>
  <si>
    <t>Phạm Công Khải</t>
  </si>
  <si>
    <t>Nguyễn Viết Nghĩa</t>
  </si>
  <si>
    <t>Hoàng Hữu Đường</t>
  </si>
  <si>
    <t>Lê Văn Cảnh</t>
  </si>
  <si>
    <t>Cao Xuân Cường</t>
  </si>
  <si>
    <t>Bùi Ngọc Quý</t>
  </si>
  <si>
    <t>Phạm Thị Làn</t>
  </si>
  <si>
    <t>Trần Xuân Trường</t>
  </si>
  <si>
    <t>Trần Thanh Hà</t>
  </si>
  <si>
    <t>Lê Thanh Nghị</t>
  </si>
  <si>
    <t>Lưu Anh Tuấn</t>
  </si>
  <si>
    <t>Lê Thị Thu Hà</t>
  </si>
  <si>
    <t>Trần Trung Anh</t>
  </si>
  <si>
    <t>Nguyễn Tài Tiến</t>
  </si>
  <si>
    <t>Võ Trọng Hùng</t>
  </si>
  <si>
    <t>Tăng Văn Lâm</t>
  </si>
  <si>
    <t>Phạm Ngọc Anh</t>
  </si>
  <si>
    <t>Đặng Văn Kiên</t>
  </si>
  <si>
    <t>Điện khí hóa</t>
  </si>
  <si>
    <t>Khai thác Lộ thiên</t>
  </si>
  <si>
    <t>Lọc - Hóa dầu</t>
  </si>
  <si>
    <t>Bộ môn Vật lý</t>
  </si>
  <si>
    <t>Bộ môn Toán</t>
  </si>
  <si>
    <t>Kỹ thuật Xây dựng</t>
  </si>
  <si>
    <t>IEEE Access</t>
  </si>
  <si>
    <t>Industrial Lubrication and Tribology</t>
  </si>
  <si>
    <t>Inżynieria Mineralna -Journal of the Polish Mineral Engineering Society</t>
  </si>
  <si>
    <t>International Journal of Environmenttal Research and Public Health</t>
  </si>
  <si>
    <t>JMIR mHealth and uHealth</t>
  </si>
  <si>
    <t>Chemical Engineering Communications</t>
  </si>
  <si>
    <t>Journal of Nanomaterials</t>
  </si>
  <si>
    <t>Advanced Powder Technology</t>
  </si>
  <si>
    <t>Journal of Industrial and Engineering Chemistry</t>
  </si>
  <si>
    <t>Journal of Porous Materials</t>
  </si>
  <si>
    <t>Journal of the Taiwan Institute of Chemical Engineers</t>
  </si>
  <si>
    <t>Journal of Environmental Radioactivity</t>
  </si>
  <si>
    <t>International Journal of Biomaterials</t>
  </si>
  <si>
    <t>Chemical Papers</t>
  </si>
  <si>
    <t>Korean Journal of Chemical Engineering</t>
  </si>
  <si>
    <t>Journal of Radioanalytical and Nuclear Chemistry</t>
  </si>
  <si>
    <t>Radiation Protection Dosimetry</t>
  </si>
  <si>
    <t>Journal of Mining Institute</t>
  </si>
  <si>
    <t>The Journal of Asian Finance, Economics and Business</t>
  </si>
  <si>
    <t>The Extractive Industries and Society</t>
  </si>
  <si>
    <t>Earthquake engineering and engineering vibration</t>
  </si>
  <si>
    <t>Natural Product Research</t>
  </si>
  <si>
    <t>Nature: Scientific Reports</t>
  </si>
  <si>
    <t>Applied Surface Science</t>
  </si>
  <si>
    <t>Chinese Physics B</t>
  </si>
  <si>
    <t>AIMS Materials Science</t>
  </si>
  <si>
    <t>Ceramics International</t>
  </si>
  <si>
    <t>Fractional Calculus and Applied Analysis</t>
  </si>
  <si>
    <t>Journal of Electronics Materials</t>
  </si>
  <si>
    <t>Nanotechnology</t>
  </si>
  <si>
    <t>Journal of Optics</t>
  </si>
  <si>
    <t xml:space="preserve">Polymers </t>
  </si>
  <si>
    <t>Bulletin of the Korean Mathematical Scociety</t>
  </si>
  <si>
    <t>Processes</t>
  </si>
  <si>
    <t>Adsorption Science and Technology</t>
  </si>
  <si>
    <t>Diamond &amp; Related Materials</t>
  </si>
  <si>
    <t>International Journal of Digital Earth</t>
  </si>
  <si>
    <t>Environmental Earth Sciences</t>
  </si>
  <si>
    <t>Geomorphology</t>
  </si>
  <si>
    <t>Advances in Civil Engineering</t>
  </si>
  <si>
    <t>Isotopes in Environmental and Health Studies</t>
  </si>
  <si>
    <t>Journal of Applied Science and Engineering</t>
  </si>
  <si>
    <t>Ore Geology Reviews</t>
  </si>
  <si>
    <t>Chemosphere</t>
  </si>
  <si>
    <t>Neues Jahrbuch fur Geologie und Palaontologie-Abhandlungen</t>
  </si>
  <si>
    <t>Russian Journal of Earth Sciences</t>
  </si>
  <si>
    <t>Science of the Total Environment</t>
  </si>
  <si>
    <t>International Journal of Geomechanics</t>
  </si>
  <si>
    <t>Applied Soft Computing</t>
  </si>
  <si>
    <t>Vietnam Journal of Earth Sciences</t>
  </si>
  <si>
    <t>Inżynieria Mineralna - Journal of the Polish Mineral Engineering Society</t>
  </si>
  <si>
    <t>Neural Computing and Applications</t>
  </si>
  <si>
    <t>Tunnelling and Underground Space Technology</t>
  </si>
  <si>
    <t>Fire Safety Journal</t>
  </si>
  <si>
    <t>Journal of the Brazilian Society of Mechanical Sciences and Engineering</t>
  </si>
  <si>
    <t>Engineering Applications of Artificial Intelligence</t>
  </si>
  <si>
    <t>International Journal of Mining Science and Technology</t>
  </si>
  <si>
    <t>Journal of Dispersion Science and Technology</t>
  </si>
  <si>
    <t>Remote Sensing</t>
  </si>
  <si>
    <t>Inżynieria Mineralna- Journal of the Polish Mineral Engineering Society</t>
  </si>
  <si>
    <t>Estuarine Coastal and Shelf Science</t>
  </si>
  <si>
    <t>Advances in Space Research</t>
  </si>
  <si>
    <t>Építőanyag – Journal of Silicate Based and Composite Materials</t>
  </si>
  <si>
    <t>Soils and Foundations</t>
  </si>
  <si>
    <t>Periodica Polytechnica Civil Engineering</t>
  </si>
  <si>
    <t>Journal of Thermal Engineering</t>
  </si>
  <si>
    <t>Sensors and Actuators A: Physical</t>
  </si>
  <si>
    <t>Engineering Failure Analysis</t>
  </si>
  <si>
    <t>Engineering Analysis with Boundary Elements</t>
  </si>
  <si>
    <t>International Journal for Numerical and Analytical Methods in Geomechanics</t>
  </si>
  <si>
    <t>Journal of Rock Mechanics and Geotechnical Engineering</t>
  </si>
  <si>
    <t>Proceedings of ICE - Geotechnical Engineering</t>
  </si>
  <si>
    <t>Improving the operation of earth fault relays by auto earthing connection at earth fault situations in 6kV mining grid of Quang Ninh</t>
  </si>
  <si>
    <t>Ho Viet Bun, Le Xuan Thanh</t>
  </si>
  <si>
    <t>Lê Xuân Thành</t>
  </si>
  <si>
    <t>Hồ Việt Bun</t>
  </si>
  <si>
    <t>2019 bổ sung</t>
  </si>
  <si>
    <r>
      <rPr>
        <b/>
        <sz val="12"/>
        <color rgb="FF000000"/>
        <rFont val="Times New Roman"/>
        <family val="2"/>
      </rPr>
      <t>Hung V. Pham</t>
    </r>
    <r>
      <rPr>
        <sz val="12"/>
        <color rgb="FF000000"/>
        <rFont val="Times New Roman"/>
        <family val="2"/>
      </rPr>
      <t xml:space="preserve"> , Laurent Briançon, Daniel Dias,Jérôme Racinais</t>
    </r>
  </si>
  <si>
    <t xml:space="preserve">Dual-band isotropic metamaterial absorber based on near-field interaction in the Ku band  
</t>
  </si>
  <si>
    <r>
      <t>The Linh Pham, Hong Tiep Dinh, Dinh Hai Le, Xuan Khuyen Bui, Son Tung Bui, 
Hong Luu Dang, Anh Duc Phan,</t>
    </r>
    <r>
      <rPr>
        <b/>
        <sz val="12"/>
        <color rgb="FF000000"/>
        <rFont val="Times New Roman"/>
        <family val="1"/>
      </rPr>
      <t xml:space="preserve"> Dac Tuyen Le</t>
    </r>
    <r>
      <rPr>
        <sz val="12"/>
        <color rgb="FF000000"/>
        <rFont val="Times New Roman"/>
        <family val="1"/>
      </rPr>
      <t>, Dinh Lam Vu</t>
    </r>
  </si>
  <si>
    <t>Current Applied Physics</t>
  </si>
  <si>
    <t xml:space="preserve">Green Growth in Mining – the trends of Southeast Asia and lessons for Viet Nam </t>
  </si>
  <si>
    <t>Thi Kim Ngan NGUYEN</t>
  </si>
  <si>
    <t>Nguyễn Thị Kim Ngân</t>
  </si>
  <si>
    <t>Quản trị doanh nghiệp Địa chất - Dầu khí</t>
  </si>
  <si>
    <t>An approach of mapping quarries in Vietnam using low-cost Unmanned Aerial Vehicles</t>
  </si>
  <si>
    <t>NGUYEN Quoc Long, BUI Xuan Nam, CAO Xuan Cuong, LE Van Canh</t>
  </si>
  <si>
    <t>Application of Information Technology to improve the management of mineral resources in Quang Ninh province</t>
  </si>
  <si>
    <t>Determining for an output capacity of dimension stone exploitation from the computer simulations to generate the fracture network in 3D: case study in some dimensional stone quarries in Vietnam</t>
  </si>
  <si>
    <r>
      <rPr>
        <b/>
        <sz val="12"/>
        <color rgb="FF000000"/>
        <rFont val="Times New Roman"/>
        <family val="1"/>
      </rPr>
      <t>NGUYEN Anh Tuan, PHAM Van Hoa, PHAM Van Viet, LE Van Quyen, LE Thi Hai</t>
    </r>
    <r>
      <rPr>
        <sz val="12"/>
        <color rgb="FF000000"/>
        <rFont val="Times New Roman"/>
        <family val="1"/>
      </rPr>
      <t>, NGUYEN Tuan Anh</t>
    </r>
  </si>
  <si>
    <t>Developing an Advanced Soft Computational Model for Estimating Blast-Induced Ground Vibration in Nui Beo Open-pit Coal Mine (Vietnam) Using Artificial Neural Network</t>
  </si>
  <si>
    <r>
      <t>NGUYEN Hoang, BUI Xuan Nam, TRAN Quang Hieu, NGUYEN Quoc Long</t>
    </r>
    <r>
      <rPr>
        <sz val="12"/>
        <color rgb="FF000000"/>
        <rFont val="Times New Roman"/>
        <family val="1"/>
      </rPr>
      <t>, VU
Dinh Hieu</t>
    </r>
    <r>
      <rPr>
        <b/>
        <sz val="12"/>
        <color rgb="FF000000"/>
        <rFont val="Times New Roman"/>
        <family val="1"/>
      </rPr>
      <t xml:space="preserve">, PHAM Van Hoa, LE Qui Thao, </t>
    </r>
    <r>
      <rPr>
        <sz val="12"/>
        <color rgb="FF000000"/>
        <rFont val="Times New Roman"/>
        <family val="1"/>
      </rPr>
      <t>NGUYEN Phu Vu</t>
    </r>
  </si>
  <si>
    <t>Estimation of truck-shovel dispatching in Cao Son Open-Pit coal mine and the ability in applying information technology for increasing its efficiency</t>
  </si>
  <si>
    <r>
      <t xml:space="preserve">Van Hoa PHAM, Xuan Nam BUI, </t>
    </r>
    <r>
      <rPr>
        <sz val="12"/>
        <color rgb="FF000000"/>
        <rFont val="Times New Roman"/>
        <family val="1"/>
      </rPr>
      <t>Van Quyen LE</t>
    </r>
    <r>
      <rPr>
        <b/>
        <sz val="12"/>
        <color rgb="FF000000"/>
        <rFont val="Times New Roman"/>
        <family val="1"/>
      </rPr>
      <t>, Thi Thu Hoa LE and Van Viet
PHAM</t>
    </r>
  </si>
  <si>
    <t>Lê Thị Thu Hoa</t>
  </si>
  <si>
    <t>Geotechnical mechanisms of roof fall ahead of face support in longwall mining</t>
  </si>
  <si>
    <t>Le Tien Dung, Pham Duc Hung</t>
  </si>
  <si>
    <t>Pure SiO2 extraction through aluminosilicates synthesis from incinerated solid wastes</t>
  </si>
  <si>
    <r>
      <rPr>
        <sz val="12"/>
        <color rgb="FF000000"/>
        <rFont val="Times New Roman"/>
        <family val="1"/>
      </rPr>
      <t>Vu Dinh Hieu,</t>
    </r>
    <r>
      <rPr>
        <b/>
        <sz val="12"/>
        <color rgb="FF000000"/>
        <rFont val="Times New Roman"/>
        <family val="1"/>
      </rPr>
      <t xml:space="preserve"> BUI Xuan Nam, BUI Hoang Bac</t>
    </r>
    <r>
      <rPr>
        <sz val="12"/>
        <color rgb="FF000000"/>
        <rFont val="Times New Roman"/>
        <family val="1"/>
      </rPr>
      <t>, NGO Thi Thanh Nga</t>
    </r>
  </si>
  <si>
    <t>A Lasso and Elastic-Net Regularized Generalized Linear Model for Predicting Blast-Induced Air Over-pressure in Open-Pit Mines</t>
  </si>
  <si>
    <t>BUI Xuan Nam, NGUYEN Hoang, TRAN Quang Hieu, BUI Hoang Bac, NGUYEN Quoc Long, NGUYEN Dinh An, LE Thi Thu Hoa, PHAM Van Viet</t>
  </si>
  <si>
    <t>Status and prospects of underground coal mining technology in Vietnam</t>
  </si>
  <si>
    <t>Tien Dung LE and Xuan Nam BUI</t>
  </si>
  <si>
    <t>Use of Unmanned Aerial Vehicles for 3D topographic Mapping and Monitoring the Air Quality of Open-pit Mines</t>
  </si>
  <si>
    <r>
      <t xml:space="preserve">BUI Xuan Nam, </t>
    </r>
    <r>
      <rPr>
        <sz val="12"/>
        <color rgb="FF000000"/>
        <rFont val="Times New Roman"/>
        <family val="1"/>
      </rPr>
      <t>LEE Changwoo</t>
    </r>
    <r>
      <rPr>
        <b/>
        <sz val="12"/>
        <color rgb="FF000000"/>
        <rFont val="Times New Roman"/>
        <family val="1"/>
      </rPr>
      <t xml:space="preserve">, NGUYEN Quoc Long, </t>
    </r>
    <r>
      <rPr>
        <sz val="12"/>
        <color rgb="FF000000"/>
        <rFont val="Times New Roman"/>
        <family val="1"/>
      </rPr>
      <t>ADEEL Ahmad</t>
    </r>
    <r>
      <rPr>
        <b/>
        <sz val="12"/>
        <color rgb="FF000000"/>
        <rFont val="Times New Roman"/>
        <family val="1"/>
      </rPr>
      <t xml:space="preserve">, CAO Xuan Cuong, NGUYEN Viet Nghia, LE Van Canh, NGUYEN Hoang, LE Qui Thao, DUONG Thuy Huong, </t>
    </r>
    <r>
      <rPr>
        <sz val="12"/>
        <color rgb="FF000000"/>
        <rFont val="Times New Roman"/>
        <family val="1"/>
      </rPr>
      <t>NGUYEN Van Du</t>
    </r>
    <r>
      <rPr>
        <b/>
        <sz val="12"/>
        <color rgb="FF000000"/>
        <rFont val="Times New Roman"/>
        <family val="1"/>
      </rPr>
      <t>c</t>
    </r>
  </si>
  <si>
    <t>Dương Thúy Hường</t>
  </si>
  <si>
    <t>Impact of flotation hydrodynamics on the optimization of fine-grained carbonaceous sedimentary apatite ore beneficiation</t>
  </si>
  <si>
    <r>
      <t>Hoang, Duong Huu;</t>
    </r>
    <r>
      <rPr>
        <sz val="12"/>
        <color rgb="FF000000"/>
        <rFont val="Times New Roman"/>
        <family val="1"/>
      </rPr>
      <t xml:space="preserve"> Hassanzadeh, Ahmad; Peuker, Urs Alexander; Rudolph, Martin</t>
    </r>
  </si>
  <si>
    <t>Powder Technology</t>
  </si>
  <si>
    <t>Recovery of clean coal from the contaminated waste of Quang Ninh province - Viet Nam</t>
  </si>
  <si>
    <t>Thi Kim Dung Nhu, Thi Chinh Vu</t>
  </si>
  <si>
    <t>Nhữ Thị Kim Dung</t>
  </si>
  <si>
    <t>Vũ Thị Chinh</t>
  </si>
  <si>
    <t>Rational Grinding Circuit for Siliceous Apatite Ore Type III of Lao Cai</t>
  </si>
  <si>
    <t>Phạm Văn Luận, Lê Việt Hà, Nguyễn Ngọc Phú</t>
  </si>
  <si>
    <t>Piaoac granites related W-Sn mineralization, Northern Vietnam: Evidences from geochemistry, zircon geochronology and Hf isotopes</t>
  </si>
  <si>
    <r>
      <rPr>
        <sz val="12"/>
        <color rgb="FF000000"/>
        <rFont val="Times New Roman"/>
        <family val="1"/>
      </rPr>
      <t xml:space="preserve">TuanAnh Nguyen, Xiaoyong Yang, </t>
    </r>
    <r>
      <rPr>
        <b/>
        <sz val="12"/>
        <color rgb="FF000000"/>
        <rFont val="Times New Roman"/>
        <family val="1"/>
      </rPr>
      <t>Hien Vu Thi</t>
    </r>
    <r>
      <rPr>
        <sz val="12"/>
        <color rgb="FF000000"/>
        <rFont val="Times New Roman"/>
        <family val="1"/>
      </rPr>
      <t>, Lei Liu, Insung Lee</t>
    </r>
  </si>
  <si>
    <t>Vũ Thị Hiền</t>
  </si>
  <si>
    <t>Journal of Earth Science</t>
  </si>
  <si>
    <t>Canadian  Geotechnical Journal</t>
  </si>
  <si>
    <t>An advanced meta‑learner based on artificial electric field algorithm optimized stacking ensemble techniques for enhancing prediction accuracy of soil shear strength</t>
  </si>
  <si>
    <r>
      <rPr>
        <sz val="12"/>
        <color rgb="FF000000"/>
        <rFont val="Times New Roman"/>
        <family val="1"/>
      </rPr>
      <t>Minh‑Tu Cao Nhat‑Duc Hoang,</t>
    </r>
    <r>
      <rPr>
        <b/>
        <sz val="12"/>
        <color rgb="FF000000"/>
        <rFont val="Times New Roman"/>
        <family val="1"/>
      </rPr>
      <t xml:space="preserve"> Viet Ha Nhu</t>
    </r>
    <r>
      <rPr>
        <sz val="12"/>
        <color rgb="FF000000"/>
        <rFont val="Times New Roman"/>
        <family val="1"/>
      </rPr>
      <t>, Dieu Tien Bui</t>
    </r>
  </si>
  <si>
    <r>
      <t xml:space="preserve">Yingli LV, </t>
    </r>
    <r>
      <rPr>
        <b/>
        <sz val="12"/>
        <color rgb="FF000000"/>
        <rFont val="Times New Roman"/>
        <family val="1"/>
      </rPr>
      <t xml:space="preserve">Qui-Thao Le, Hoang-Bac Bui , Xuan Nam Bui </t>
    </r>
    <r>
      <rPr>
        <sz val="12"/>
        <color rgb="FF000000"/>
        <rFont val="Times New Roman"/>
        <family val="1"/>
      </rPr>
      <t>, Hoang Nguyen, Trung Nguyen-Thoi, Jie Dou and Xuan Song</t>
    </r>
  </si>
  <si>
    <t xml:space="preserve">Enhancement of ferroelectric and ferromagnetic properties of Gadolinium (Gd) and Nickel (Ni) co-doped BiFeO3  </t>
  </si>
  <si>
    <t>Experimental and Mesoscopic Lattice Numerical Investigation of Increase of Chloride Diffusivity Coefficient during Uniaxial Loading Model</t>
  </si>
  <si>
    <t>GNSS/CORS-Based Technology for Real-Time
Monitoring of Landslides on Waste Dump – A Case Study at the Deo Nai South Dump, Vietnam</t>
  </si>
  <si>
    <t>An Early-age Evaluation of Thermal Cracking Index of Heavy Concrete Applying for Airport Pavement</t>
  </si>
  <si>
    <r>
      <rPr>
        <b/>
        <sz val="12"/>
        <color rgb="FF000000"/>
        <rFont val="Times New Roman"/>
        <family val="1"/>
      </rPr>
      <t>Nhu Viet Ha</t>
    </r>
    <r>
      <rPr>
        <sz val="12"/>
        <color rgb="FF000000"/>
        <rFont val="Times New Roman"/>
        <family val="1"/>
      </rPr>
      <t xml:space="preserve">, Hoang Nhat Duc, Hieu Nguyen, Phuong Thao Thi Ngo, </t>
    </r>
    <r>
      <rPr>
        <b/>
        <sz val="12"/>
        <color rgb="FF000000"/>
        <rFont val="Times New Roman"/>
        <family val="1"/>
      </rPr>
      <t>Tinh Thanh Bui</t>
    </r>
    <r>
      <rPr>
        <sz val="12"/>
        <color rgb="FF000000"/>
        <rFont val="Times New Roman"/>
        <family val="1"/>
      </rPr>
      <t>, Pham Viet Hoa, Pijush Samui, Dieu Tien Bui</t>
    </r>
  </si>
  <si>
    <t>Nguyen Dang Tan</t>
  </si>
  <si>
    <r>
      <t>PHAM Van Viet,</t>
    </r>
    <r>
      <rPr>
        <sz val="12"/>
        <color rgb="FF000000"/>
        <rFont val="Times New Roman"/>
        <family val="1"/>
      </rPr>
      <t xml:space="preserve"> </t>
    </r>
    <r>
      <rPr>
        <b/>
        <sz val="12"/>
        <color rgb="FF000000"/>
        <rFont val="Times New Roman"/>
        <family val="1"/>
      </rPr>
      <t>NGUYEN Anh Tuan, PHAM Van Hoa</t>
    </r>
  </si>
  <si>
    <r>
      <t>Nghia Viet Nguyen,</t>
    </r>
    <r>
      <rPr>
        <sz val="12"/>
        <color rgb="FF000000"/>
        <rFont val="Times New Roman"/>
        <family val="1"/>
      </rPr>
      <t xml:space="preserve"> Peyman Yariyan, Mahdis Amiri, An Dang Tran, Tien Dat Pham, Minh Phuong Do, Phuong Thao Thi Ngo, Viet-Ha Nhu, </t>
    </r>
    <r>
      <rPr>
        <b/>
        <sz val="12"/>
        <color rgb="FF000000"/>
        <rFont val="Times New Roman"/>
        <family val="1"/>
      </rPr>
      <t>Nguyen Quoc Long</t>
    </r>
    <r>
      <rPr>
        <sz val="12"/>
        <color rgb="FF000000"/>
        <rFont val="Times New Roman"/>
        <family val="1"/>
      </rPr>
      <t>, Dieu Tien Bui</t>
    </r>
  </si>
  <si>
    <r>
      <t>Nguyen Quoc Long, Cao Xuan Cuong, Le Van Canh,</t>
    </r>
    <r>
      <rPr>
        <sz val="12"/>
        <color rgb="FF000000"/>
        <rFont val="Times New Roman"/>
        <family val="1"/>
      </rPr>
      <t xml:space="preserve"> Nguyen Ngoc-Bich, An Dang Tran, Quí - Thảo Lê, Xuan Nam Bui</t>
    </r>
  </si>
  <si>
    <r>
      <rPr>
        <b/>
        <sz val="12"/>
        <color rgb="FF000000"/>
        <rFont val="Times New Roman"/>
        <family val="1"/>
      </rPr>
      <t>Bui Ngoc Quy</t>
    </r>
    <r>
      <rPr>
        <sz val="12"/>
        <color rgb="FF000000"/>
        <rFont val="Times New Roman"/>
        <family val="1"/>
      </rPr>
      <t xml:space="preserve">, Le Dinh Hien, </t>
    </r>
    <r>
      <rPr>
        <b/>
        <sz val="12"/>
        <color rgb="FF000000"/>
        <rFont val="Times New Roman"/>
        <family val="1"/>
      </rPr>
      <t>Nguyen Quoc Long,</t>
    </r>
    <r>
      <rPr>
        <sz val="12"/>
        <color rgb="FF000000"/>
        <rFont val="Times New Roman"/>
        <family val="1"/>
      </rPr>
      <t xml:space="preserve"> Tong Si Son,</t>
    </r>
    <r>
      <rPr>
        <b/>
        <sz val="12"/>
        <color rgb="FF000000"/>
        <rFont val="Times New Roman"/>
        <family val="1"/>
      </rPr>
      <t>Duong Anh Quan, Pham Van Hiep</t>
    </r>
    <r>
      <rPr>
        <sz val="12"/>
        <color rgb="FF000000"/>
        <rFont val="Times New Roman"/>
        <family val="1"/>
      </rPr>
      <t>, Phan Thanh Hai</t>
    </r>
    <r>
      <rPr>
        <b/>
        <sz val="12"/>
        <color rgb="FF000000"/>
        <rFont val="Times New Roman"/>
        <family val="1"/>
      </rPr>
      <t>, Pham Thi Lan</t>
    </r>
  </si>
  <si>
    <t>Dương Anh Quân</t>
  </si>
  <si>
    <t>Phạm Văn Hiệp</t>
  </si>
  <si>
    <t>Số tiền thực nhận/cá nhân tham gia (vnđ)</t>
  </si>
  <si>
    <r>
      <t xml:space="preserve"> Hao Duong Van,</t>
    </r>
    <r>
      <rPr>
        <b/>
        <sz val="12"/>
        <color rgb="FF000000"/>
        <rFont val="Times New Roman"/>
        <family val="1"/>
      </rPr>
      <t xml:space="preserve"> Thanh Duong Nguyen</t>
    </r>
    <r>
      <rPr>
        <sz val="12"/>
        <color rgb="FF000000"/>
        <rFont val="Times New Roman"/>
        <family val="1"/>
      </rPr>
      <t>, Anita Peka, Miklos Hegedus, Anita Csordas</t>
    </r>
  </si>
  <si>
    <r>
      <t>Jin Duan, Panagiotis G. Asteris, Hoang Nguyen</t>
    </r>
    <r>
      <rPr>
        <b/>
        <sz val="12"/>
        <color rgb="FF000000"/>
        <rFont val="Times New Roman"/>
        <family val="1"/>
      </rPr>
      <t>,</t>
    </r>
    <r>
      <rPr>
        <sz val="12"/>
        <color rgb="FF000000"/>
        <rFont val="Times New Roman"/>
        <family val="1"/>
      </rPr>
      <t xml:space="preserve"> </t>
    </r>
    <r>
      <rPr>
        <b/>
        <sz val="12"/>
        <color rgb="FF000000"/>
        <rFont val="Times New Roman"/>
        <family val="1"/>
      </rPr>
      <t>Xuan Nam Bui</t>
    </r>
    <r>
      <rPr>
        <sz val="12"/>
        <color rgb="FF000000"/>
        <rFont val="Times New Roman"/>
        <family val="1"/>
      </rPr>
      <t>, Hossein Moayedi</t>
    </r>
  </si>
  <si>
    <r>
      <rPr>
        <sz val="12"/>
        <color rgb="FF000000"/>
        <rFont val="Times New Roman"/>
        <family val="1"/>
      </rPr>
      <t>Hoang Nguyen</t>
    </r>
    <r>
      <rPr>
        <b/>
        <sz val="12"/>
        <color rgb="FF000000"/>
        <rFont val="Times New Roman"/>
        <family val="1"/>
      </rPr>
      <t>,</t>
    </r>
    <r>
      <rPr>
        <sz val="12"/>
        <color rgb="FF000000"/>
        <rFont val="Times New Roman"/>
        <family val="1"/>
      </rPr>
      <t xml:space="preserve"> </t>
    </r>
    <r>
      <rPr>
        <b/>
        <sz val="12"/>
        <color rgb="FF000000"/>
        <rFont val="Times New Roman"/>
        <family val="1"/>
      </rPr>
      <t>Xuan Nam Bui</t>
    </r>
  </si>
  <si>
    <r>
      <t>Xuan Nam Bui</t>
    </r>
    <r>
      <rPr>
        <sz val="12"/>
        <color rgb="FF000000"/>
        <rFont val="Times New Roman"/>
        <family val="1"/>
      </rPr>
      <t>, Hoang Nguyen, Yosoon Choi, Trung Nguyen-Thoi, Jian Zhou, Jie Dou</t>
    </r>
  </si>
  <si>
    <r>
      <t>Xiliang Zhang, Hoang Nguyen</t>
    </r>
    <r>
      <rPr>
        <b/>
        <sz val="12"/>
        <color rgb="FF000000"/>
        <rFont val="Times New Roman"/>
        <family val="1"/>
      </rPr>
      <t>,</t>
    </r>
    <r>
      <rPr>
        <sz val="12"/>
        <color rgb="FF000000"/>
        <rFont val="Times New Roman"/>
        <family val="1"/>
      </rPr>
      <t xml:space="preserve"> </t>
    </r>
    <r>
      <rPr>
        <b/>
        <sz val="12"/>
        <color rgb="FF000000"/>
        <rFont val="Times New Roman"/>
        <family val="1"/>
      </rPr>
      <t xml:space="preserve">Xuan Nam Bui, </t>
    </r>
    <r>
      <rPr>
        <sz val="12"/>
        <color rgb="FF000000"/>
        <rFont val="Times New Roman"/>
        <family val="1"/>
      </rPr>
      <t>Hong Anh Le, Trung Nguyen-Thoi, Hossein Moayedi, Vinyas Mahesh</t>
    </r>
  </si>
  <si>
    <r>
      <rPr>
        <sz val="12"/>
        <color rgb="FF000000"/>
        <rFont val="Times New Roman"/>
        <family val="1"/>
      </rPr>
      <t>Hoang Nguyen,</t>
    </r>
    <r>
      <rPr>
        <b/>
        <sz val="12"/>
        <color rgb="FF000000"/>
        <rFont val="Times New Roman"/>
        <family val="1"/>
      </rPr>
      <t xml:space="preserve"> Hoang-Bac Bui, Xuan Nam Bui</t>
    </r>
  </si>
  <si>
    <r>
      <t>Yosoon Choi, Hoang Nguyen</t>
    </r>
    <r>
      <rPr>
        <b/>
        <sz val="12"/>
        <color rgb="FF000000"/>
        <rFont val="Times New Roman"/>
        <family val="1"/>
      </rPr>
      <t>,</t>
    </r>
    <r>
      <rPr>
        <sz val="12"/>
        <color rgb="FF000000"/>
        <rFont val="Times New Roman"/>
        <family val="1"/>
      </rPr>
      <t xml:space="preserve"> </t>
    </r>
    <r>
      <rPr>
        <b/>
        <sz val="12"/>
        <color rgb="FF000000"/>
        <rFont val="Times New Roman"/>
        <family val="1"/>
      </rPr>
      <t>Xuan Nam Bui</t>
    </r>
    <r>
      <rPr>
        <sz val="12"/>
        <color rgb="FF000000"/>
        <rFont val="Times New Roman"/>
        <family val="1"/>
      </rPr>
      <t>, Trung Nguyen-Thoi, Sebeom Park</t>
    </r>
  </si>
  <si>
    <r>
      <t>Qui-Thao LE, Hoang NGUYEN</t>
    </r>
    <r>
      <rPr>
        <sz val="12"/>
        <color rgb="FF000000"/>
        <rFont val="Times New Roman"/>
        <family val="1"/>
      </rPr>
      <t>,</t>
    </r>
    <r>
      <rPr>
        <b/>
        <sz val="12"/>
        <color rgb="FF000000"/>
        <rFont val="Times New Roman"/>
        <family val="1"/>
      </rPr>
      <t xml:space="preserve"> Nga NGUYEN</t>
    </r>
    <r>
      <rPr>
        <sz val="12"/>
        <color rgb="FF000000"/>
        <rFont val="Times New Roman"/>
        <family val="1"/>
      </rPr>
      <t xml:space="preserve">, Dinh- Hieu VU, Hoa Thu-Thi LE, Anh Thuc-Thi NGUYEN, </t>
    </r>
    <r>
      <rPr>
        <b/>
        <sz val="12"/>
        <color rgb="FF000000"/>
        <rFont val="Times New Roman"/>
        <family val="1"/>
      </rPr>
      <t>Xuan Nam BUI</t>
    </r>
  </si>
  <si>
    <r>
      <t xml:space="preserve">Dao Van Chi,
Nguyen Cao Khai, Le Tien Dung, </t>
    </r>
    <r>
      <rPr>
        <sz val="12"/>
        <color rgb="FF000000"/>
        <rFont val="Times New Roman"/>
        <family val="1"/>
      </rPr>
      <t>Zhang Leiling</t>
    </r>
  </si>
  <si>
    <t>Vênh:</t>
  </si>
  <si>
    <t>Nguyễn Thị Thu Hiền</t>
  </si>
  <si>
    <t>Bộ môn Tin học trắc địa</t>
  </si>
  <si>
    <t>21510000050541</t>
  </si>
  <si>
    <t>Bộ môn Kỹ thuật cơ khí</t>
  </si>
  <si>
    <t>21510000362592</t>
  </si>
  <si>
    <t>21510000801828</t>
  </si>
  <si>
    <t>Bộ môn Máy và Thiết bị Công nghiệp</t>
  </si>
  <si>
    <t>21510000081064</t>
  </si>
  <si>
    <t>42710000545699</t>
  </si>
  <si>
    <t>Bộ môn Điện khí hóa</t>
  </si>
  <si>
    <t>21510000362431</t>
  </si>
  <si>
    <t>21510000079494</t>
  </si>
  <si>
    <t>21510000362440</t>
  </si>
  <si>
    <t>Bộ môn Lọc hóa dầu</t>
  </si>
  <si>
    <t>21510000392890</t>
  </si>
  <si>
    <t>21510000359901</t>
  </si>
  <si>
    <t>21510000392881</t>
  </si>
  <si>
    <t>21510000053328</t>
  </si>
  <si>
    <t>21510000567342</t>
  </si>
  <si>
    <t>21510000667394</t>
  </si>
  <si>
    <t>Bộ môn Thiết bị Dầu khí và Công trình</t>
  </si>
  <si>
    <t>21510000082872</t>
  </si>
  <si>
    <t>21510000076200</t>
  </si>
  <si>
    <t>Bộ môn Địa chất dầu khí</t>
  </si>
  <si>
    <t>21510000438323</t>
  </si>
  <si>
    <t>21510000360611</t>
  </si>
  <si>
    <t>21510000626289</t>
  </si>
  <si>
    <t>21510001422833</t>
  </si>
  <si>
    <t>21510001423933</t>
  </si>
  <si>
    <t>Bộ môn Địa vật lý</t>
  </si>
  <si>
    <t>21510000820957</t>
  </si>
  <si>
    <t>Bộ môn Hóa</t>
  </si>
  <si>
    <t>21510000359910</t>
  </si>
  <si>
    <t>21510000392696</t>
  </si>
  <si>
    <t>21510000358892</t>
  </si>
  <si>
    <t>Bộ môn Ngoại ngữ</t>
  </si>
  <si>
    <t>21510000075270</t>
  </si>
  <si>
    <t>21510000076839</t>
  </si>
  <si>
    <t>21510000076875</t>
  </si>
  <si>
    <t>21510000392784</t>
  </si>
  <si>
    <t>21510000078367</t>
  </si>
  <si>
    <t>21510000455146</t>
  </si>
  <si>
    <t>26010000060452</t>
  </si>
  <si>
    <t>21510000392775</t>
  </si>
  <si>
    <t>Bộ môn Khoáng Thạch và Địa hóa</t>
  </si>
  <si>
    <t>21510000078206</t>
  </si>
  <si>
    <t>Bộ môn Tìm kiếm thăm dò</t>
  </si>
  <si>
    <t>21510000393158</t>
  </si>
  <si>
    <t>21510000078987</t>
  </si>
  <si>
    <t>21510000393167</t>
  </si>
  <si>
    <t>21510000498503</t>
  </si>
  <si>
    <t>21510000673975</t>
  </si>
  <si>
    <t>36010000107604</t>
  </si>
  <si>
    <t>Bộ môn Địa chất</t>
  </si>
  <si>
    <t>21510000078190</t>
  </si>
  <si>
    <t>21510000078260</t>
  </si>
  <si>
    <t>21510000552816</t>
  </si>
  <si>
    <t>21510000220308</t>
  </si>
  <si>
    <t>Bộ môn Địa chất công trình</t>
  </si>
  <si>
    <t>21510000076981</t>
  </si>
  <si>
    <t>21510000076857</t>
  </si>
  <si>
    <t>21510000392304</t>
  </si>
  <si>
    <t>21510000820966</t>
  </si>
  <si>
    <t>Bộ môn Địa chất thủy văn</t>
  </si>
  <si>
    <t>21510002998920</t>
  </si>
  <si>
    <t>21510000123300</t>
  </si>
  <si>
    <t>Văn phòng khoa ĐC</t>
  </si>
  <si>
    <t>21510001424219</t>
  </si>
  <si>
    <t>Bộ môn Kinh tế cơ sở</t>
  </si>
  <si>
    <t>21510000393200</t>
  </si>
  <si>
    <t>Bộ môn Quản trị doanh nghiệp Mỏ</t>
  </si>
  <si>
    <t>21510000079829</t>
  </si>
  <si>
    <t>21510000499038</t>
  </si>
  <si>
    <t>Bộ môn Quản trị doanh nghiệp Địa chất - Dầu khí</t>
  </si>
  <si>
    <t>21510000079874</t>
  </si>
  <si>
    <t>Bộ môn Môi trường cơ sở</t>
  </si>
  <si>
    <t>21510000078677</t>
  </si>
  <si>
    <t>21510000667154</t>
  </si>
  <si>
    <t>Bộ môn Khai thác hầm lò</t>
  </si>
  <si>
    <t>21510000362547</t>
  </si>
  <si>
    <t>21510000568910</t>
  </si>
  <si>
    <t>21510000362574</t>
  </si>
  <si>
    <t>21510000075526</t>
  </si>
  <si>
    <t>21510000362565</t>
  </si>
  <si>
    <t>21510001163479</t>
  </si>
  <si>
    <t>21510000826760</t>
  </si>
  <si>
    <t>Bộ môn Khai thác lộ thiên</t>
  </si>
  <si>
    <t>21510000368059</t>
  </si>
  <si>
    <t>21510000083857</t>
  </si>
  <si>
    <t>21510000083848</t>
  </si>
  <si>
    <t>21510000083918</t>
  </si>
  <si>
    <t>21510000496136</t>
  </si>
  <si>
    <t>21510000496206</t>
  </si>
  <si>
    <t>21510000083875</t>
  </si>
  <si>
    <t>21510000496154</t>
  </si>
  <si>
    <t>76010000045481</t>
  </si>
  <si>
    <t>21510000820106</t>
  </si>
  <si>
    <t>21510000580613</t>
  </si>
  <si>
    <t>Bộ môn Sức bền vật liệu</t>
  </si>
  <si>
    <t>12510000507236</t>
  </si>
  <si>
    <t>Bộ môn Tuyển khoáng</t>
  </si>
  <si>
    <t>21510000079980</t>
  </si>
  <si>
    <t>21510000080016</t>
  </si>
  <si>
    <t>21510000080034</t>
  </si>
  <si>
    <t>21510000080061</t>
  </si>
  <si>
    <t>21510000037386</t>
  </si>
  <si>
    <t>Bộ môn Bản đồ</t>
  </si>
  <si>
    <t>21510000075650</t>
  </si>
  <si>
    <t>21510000075605</t>
  </si>
  <si>
    <t>21510000570535</t>
  </si>
  <si>
    <t>Bộ môn Trắc địa cao cấp</t>
  </si>
  <si>
    <t>21510000364774</t>
  </si>
  <si>
    <t>12010000324254</t>
  </si>
  <si>
    <t>Bộ môn Trắc địa mỏ</t>
  </si>
  <si>
    <t>21510000365005</t>
  </si>
  <si>
    <t>21510000365032</t>
  </si>
  <si>
    <t>21510000393404</t>
  </si>
  <si>
    <t>21510000499968</t>
  </si>
  <si>
    <t>21510000365050</t>
  </si>
  <si>
    <t>21510000886764</t>
  </si>
  <si>
    <t>21510000365023</t>
  </si>
  <si>
    <t>21510000455225</t>
  </si>
  <si>
    <t>21510000820920</t>
  </si>
  <si>
    <t>Bộ môn Trắc địa phổ thông và Sai số</t>
  </si>
  <si>
    <t>21510000075836</t>
  </si>
  <si>
    <t>Bộ môn Đo ảnh &amp; Viễn thám</t>
  </si>
  <si>
    <t>21510000393325</t>
  </si>
  <si>
    <t>21510000393361</t>
  </si>
  <si>
    <t>21510000364464</t>
  </si>
  <si>
    <t>21510000075793</t>
  </si>
  <si>
    <t>21510000666461</t>
  </si>
  <si>
    <t>Bộ môn Hạ tầng cơ sở</t>
  </si>
  <si>
    <t>21510000667808</t>
  </si>
  <si>
    <t>21310000215063</t>
  </si>
  <si>
    <t>Bộ môn Kỹ thuật xây dựng</t>
  </si>
  <si>
    <t>21510003009472</t>
  </si>
  <si>
    <t>21510000953932</t>
  </si>
  <si>
    <t>22010000335103</t>
  </si>
  <si>
    <t>Bộ môn Xây dựng Công trình ngầm và Mỏ</t>
  </si>
  <si>
    <t>21510000080265</t>
  </si>
  <si>
    <t>21510000080681</t>
  </si>
  <si>
    <t>21510000363382</t>
  </si>
  <si>
    <t>21510000080706</t>
  </si>
  <si>
    <t>21510000495850</t>
  </si>
  <si>
    <t>21510000569047</t>
  </si>
  <si>
    <t>21510000078880</t>
  </si>
  <si>
    <t>Nghỉ hưu từ 2021</t>
  </si>
  <si>
    <t>(số tiền bằng chữ: Bốn trăm ba mươi tám triệu đồng chẵn)</t>
  </si>
  <si>
    <t>PGS.TS Đỗ Ngọc Anh</t>
  </si>
  <si>
    <t>Phạm Đức Nghiệp</t>
  </si>
  <si>
    <t>Người lập</t>
  </si>
  <si>
    <t>Phòng Khoa học Công nghệ</t>
  </si>
  <si>
    <t>BẢNG TỔNG HỢP TÍNH THƯỞNG BÀI BÁO ĐĂNG TRÊN TẠP CHÍ UY TÍN QUỐC TẾ THUỘC HỆ THỐNG ISI, SCI, SCIE NĂM 2020</t>
  </si>
  <si>
    <t>(kèm theo Quyết định số …………...ngày …..…tháng    năm 2021)</t>
  </si>
  <si>
    <t>Duyệt Ban Giám hiệu</t>
  </si>
  <si>
    <t>BẢNG KÊ NHẬN KINH PHÍ THƯỞNG BÀI BÁO ĐĂNG TRÊN HỆ THỐNG TẠP CHÍ ISI, SCI, SCIE NĂM 2020</t>
  </si>
  <si>
    <t>(theo Quyết định số 666/QĐ-MĐC ngày 04 tháng 8 năm 2021)</t>
  </si>
  <si>
    <t>Tô Xuân Bản</t>
  </si>
  <si>
    <r>
      <t xml:space="preserve">Hong Zhang, </t>
    </r>
    <r>
      <rPr>
        <b/>
        <sz val="12"/>
        <color rgb="FF000000"/>
        <rFont val="Times New Roman"/>
        <family val="1"/>
      </rPr>
      <t>Hoang Nguyen,</t>
    </r>
    <r>
      <rPr>
        <sz val="12"/>
        <color rgb="FF000000"/>
        <rFont val="Times New Roman"/>
        <family val="1"/>
      </rPr>
      <t xml:space="preserve"> </t>
    </r>
    <r>
      <rPr>
        <b/>
        <sz val="12"/>
        <color rgb="FF000000"/>
        <rFont val="Times New Roman"/>
        <family val="1"/>
      </rPr>
      <t>Xuan Nam Bui</t>
    </r>
    <r>
      <rPr>
        <sz val="12"/>
        <color rgb="FF000000"/>
        <rFont val="Times New Roman"/>
        <family val="1"/>
      </rPr>
      <t xml:space="preserve">, Trung Nguyen-Thoi, </t>
    </r>
    <r>
      <rPr>
        <b/>
        <sz val="12"/>
        <color rgb="FF000000"/>
        <rFont val="Times New Roman"/>
        <family val="1"/>
      </rPr>
      <t>Thu-Thuy Bui</t>
    </r>
    <r>
      <rPr>
        <sz val="12"/>
        <color rgb="FF000000"/>
        <rFont val="Times New Roman"/>
        <family val="1"/>
      </rPr>
      <t xml:space="preserve">, </t>
    </r>
    <r>
      <rPr>
        <b/>
        <sz val="12"/>
        <color rgb="FF000000"/>
        <rFont val="Times New Roman"/>
        <family val="1"/>
      </rPr>
      <t>Nga Nguyen</t>
    </r>
    <r>
      <rPr>
        <sz val="12"/>
        <color rgb="FF000000"/>
        <rFont val="Times New Roman"/>
        <family val="1"/>
      </rPr>
      <t xml:space="preserve">, </t>
    </r>
    <r>
      <rPr>
        <b/>
        <sz val="12"/>
        <color rgb="FF000000"/>
        <rFont val="Times New Roman"/>
        <family val="1"/>
      </rPr>
      <t>Diep-Anh Vu</t>
    </r>
    <r>
      <rPr>
        <sz val="12"/>
        <color rgb="FF000000"/>
        <rFont val="Times New Roman"/>
        <family val="1"/>
      </rPr>
      <t>, Vinyas Mahesh, Hossein Moayedi</t>
    </r>
  </si>
  <si>
    <t>Bùi Thị Thu Thủy</t>
  </si>
  <si>
    <t>Bộ môn Kế toán doanh nghiệp</t>
  </si>
  <si>
    <t>(kèm theo Quyết định số 666/QĐ-MĐC ngày 04 tháng 8 năm 2021)</t>
  </si>
  <si>
    <t>Hà nội, ngày 09 tháng 8 năm 2021</t>
  </si>
  <si>
    <t>Phòng KHTC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</si>
</sst>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 _₫_-;\-* #,##0\ _₫_-;_-* &quot;-&quot;\ _₫_-;_-@_-"/>
    <numFmt numFmtId="164" formatCode="_(* #,##0_);_(* \(#,##0\);_(* &quot;-&quot;_);_(@_)"/>
    <numFmt numFmtId="165" formatCode="_(* #,##0.00_);_(* \(#,##0.00\);_(* &quot;-&quot;??_);_(@_)"/>
    <numFmt numFmtId="166" formatCode="#,##0.000"/>
    <numFmt numFmtId="167" formatCode="0.000"/>
  </numFmts>
  <fonts count="53" x14ac:knownFonts="1">
    <font>
      <sz val="10"/>
      <color theme="1"/>
      <name val="Times New Roman"/>
      <family val="2"/>
    </font>
    <font>
      <b/>
      <sz val="10"/>
      <color theme="1"/>
      <name val="Times New Roman"/>
      <family val="1"/>
    </font>
    <font>
      <b/>
      <sz val="10"/>
      <color theme="0"/>
      <name val="Times New Roman"/>
      <family val="1"/>
    </font>
    <font>
      <i/>
      <sz val="12"/>
      <color theme="1"/>
      <name val="Times New Roman"/>
      <family val="1"/>
    </font>
    <font>
      <sz val="12"/>
      <color theme="1"/>
      <name val="Times New Roman"/>
      <family val="2"/>
    </font>
    <font>
      <sz val="10"/>
      <color theme="1"/>
      <name val="Times New Roman"/>
      <family val="2"/>
    </font>
    <font>
      <b/>
      <sz val="12"/>
      <color theme="1"/>
      <name val="Times New Roman"/>
      <family val="1"/>
    </font>
    <font>
      <b/>
      <u/>
      <sz val="12"/>
      <color theme="1"/>
      <name val="Times New Roman"/>
      <family val="1"/>
    </font>
    <font>
      <b/>
      <sz val="14"/>
      <color theme="1"/>
      <name val="Times New Roman"/>
      <family val="1"/>
    </font>
    <font>
      <sz val="12"/>
      <color rgb="FF000000"/>
      <name val="Times New Roman"/>
      <family val="1"/>
    </font>
    <font>
      <b/>
      <sz val="12"/>
      <color rgb="FF000000"/>
      <name val="Times New Roman"/>
      <family val="1"/>
    </font>
    <font>
      <sz val="12"/>
      <color theme="1"/>
      <name val="Times New Roman"/>
      <family val="1"/>
    </font>
    <font>
      <sz val="12"/>
      <name val="Times New Roman"/>
      <family val="1"/>
    </font>
    <font>
      <sz val="12"/>
      <color rgb="FF242021"/>
      <name val="Times New Roman"/>
      <family val="1"/>
    </font>
    <font>
      <vertAlign val="subscript"/>
      <sz val="12"/>
      <color theme="1"/>
      <name val="Times New Roman"/>
      <family val="1"/>
    </font>
    <font>
      <b/>
      <sz val="12"/>
      <name val="Times New Roman"/>
      <family val="1"/>
    </font>
    <font>
      <vertAlign val="superscript"/>
      <sz val="12"/>
      <name val="Times New Roman"/>
      <family val="1"/>
    </font>
    <font>
      <b/>
      <sz val="12"/>
      <color rgb="FF333333"/>
      <name val="Times New Roman"/>
      <family val="1"/>
    </font>
    <font>
      <sz val="12"/>
      <color rgb="FF333333"/>
      <name val="Times New Roman"/>
      <family val="1"/>
    </font>
    <font>
      <sz val="12"/>
      <color rgb="FF131413"/>
      <name val="Times New Roman"/>
      <family val="1"/>
    </font>
    <font>
      <b/>
      <sz val="12"/>
      <color rgb="FF131413"/>
      <name val="Times New Roman"/>
      <family val="1"/>
    </font>
    <font>
      <sz val="12"/>
      <color rgb="FF3F3A38"/>
      <name val="Times New Roman"/>
      <family val="1"/>
    </font>
    <font>
      <b/>
      <sz val="12"/>
      <color rgb="FF3F3A38"/>
      <name val="Times New Roman"/>
      <family val="1"/>
    </font>
    <font>
      <sz val="10"/>
      <color theme="1"/>
      <name val="Times New Roman"/>
      <family val="1"/>
    </font>
    <font>
      <sz val="13"/>
      <color theme="1"/>
      <name val="Times New Roman"/>
      <family val="1"/>
    </font>
    <font>
      <i/>
      <sz val="14"/>
      <color theme="1"/>
      <name val="Times New Roman"/>
      <family val="1"/>
    </font>
    <font>
      <sz val="14"/>
      <color theme="1"/>
      <name val="Times New Roman"/>
      <family val="1"/>
    </font>
    <font>
      <sz val="14"/>
      <color rgb="FF000000"/>
      <name val="Times New Roman"/>
      <family val="1"/>
    </font>
    <font>
      <sz val="14"/>
      <color rgb="FF333333"/>
      <name val="Times New Roman"/>
      <family val="1"/>
    </font>
    <font>
      <b/>
      <sz val="13"/>
      <color theme="1"/>
      <name val="Times New Roman"/>
      <family val="1"/>
    </font>
    <font>
      <sz val="13"/>
      <color rgb="FF000000"/>
      <name val="Times New Roman"/>
      <family val="1"/>
    </font>
    <font>
      <sz val="13"/>
      <color rgb="FF3F3A38"/>
      <name val="Times New Roman"/>
      <family val="1"/>
    </font>
    <font>
      <sz val="13"/>
      <name val="Times New Roman"/>
      <family val="1"/>
    </font>
    <font>
      <sz val="13"/>
      <color rgb="FF131413"/>
      <name val="Times New Roman"/>
      <family val="1"/>
    </font>
    <font>
      <sz val="13"/>
      <color rgb="FF333333"/>
      <name val="Times New Roman"/>
      <family val="1"/>
    </font>
    <font>
      <i/>
      <sz val="13"/>
      <color theme="1"/>
      <name val="Times New Roman"/>
      <family val="1"/>
    </font>
    <font>
      <i/>
      <sz val="10"/>
      <color theme="1"/>
      <name val="Times New Roman"/>
      <family val="1"/>
    </font>
    <font>
      <i/>
      <u/>
      <sz val="12"/>
      <color theme="1"/>
      <name val="Times New Roman"/>
      <family val="1"/>
    </font>
    <font>
      <i/>
      <sz val="15"/>
      <color theme="1"/>
      <name val="Times New Roman"/>
      <family val="1"/>
    </font>
    <font>
      <sz val="13"/>
      <color theme="0"/>
      <name val="Times New Roman"/>
      <family val="1"/>
    </font>
    <font>
      <sz val="12"/>
      <color rgb="FF1A1A1A"/>
      <name val="Times New Roman"/>
      <family val="1"/>
    </font>
    <font>
      <b/>
      <sz val="12"/>
      <color rgb="FF242021"/>
      <name val="Times New Roman"/>
      <family val="1"/>
    </font>
    <font>
      <vertAlign val="subscript"/>
      <sz val="12"/>
      <color rgb="FF000000"/>
      <name val="Times New Roman"/>
      <family val="1"/>
    </font>
    <font>
      <vertAlign val="superscript"/>
      <sz val="12"/>
      <color rgb="FF000000"/>
      <name val="Times New Roman"/>
      <family val="1"/>
    </font>
    <font>
      <sz val="12"/>
      <name val="Times New Roman"/>
      <family val="2"/>
    </font>
    <font>
      <b/>
      <sz val="12"/>
      <color theme="1"/>
      <name val="Times New Roman"/>
      <family val="2"/>
    </font>
    <font>
      <sz val="12"/>
      <color rgb="FF000000"/>
      <name val="Times New Roman"/>
      <family val="2"/>
    </font>
    <font>
      <b/>
      <sz val="12"/>
      <color rgb="FF000000"/>
      <name val="Times New Roman"/>
      <family val="2"/>
    </font>
    <font>
      <b/>
      <sz val="10"/>
      <name val="Times New Roman"/>
      <family val="1"/>
    </font>
    <font>
      <sz val="10"/>
      <name val="Arial"/>
      <family val="2"/>
    </font>
    <font>
      <sz val="13"/>
      <color theme="1"/>
      <name val="Times New Roman"/>
      <family val="2"/>
    </font>
    <font>
      <b/>
      <sz val="13"/>
      <color theme="1"/>
      <name val="Times New Roman"/>
      <family val="2"/>
    </font>
    <font>
      <b/>
      <sz val="16"/>
      <color theme="1"/>
      <name val="Times New Roman"/>
      <family val="1"/>
    </font>
  </fonts>
  <fills count="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5"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165" fontId="5" fillId="0" borderId="0" applyFont="0" applyFill="0" applyBorder="0" applyAlignment="0" applyProtection="0"/>
    <xf numFmtId="0" fontId="49" fillId="0" borderId="0"/>
  </cellStyleXfs>
  <cellXfs count="268">
    <xf numFmtId="0" fontId="0" fillId="0" borderId="0" xfId="0"/>
    <xf numFmtId="0" fontId="0" fillId="0" borderId="0" xfId="0" applyAlignment="1">
      <alignment vertical="center"/>
    </xf>
    <xf numFmtId="3" fontId="0" fillId="0" borderId="0" xfId="0" applyNumberFormat="1" applyAlignment="1">
      <alignment vertical="center"/>
    </xf>
    <xf numFmtId="0" fontId="0" fillId="0" borderId="0" xfId="0" applyAlignment="1">
      <alignment horizontal="center" vertical="center" wrapText="1"/>
    </xf>
    <xf numFmtId="3"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2" fillId="2" borderId="5" xfId="0" applyFont="1" applyFill="1" applyBorder="1" applyAlignment="1">
      <alignment vertical="center"/>
    </xf>
    <xf numFmtId="0" fontId="2" fillId="2" borderId="7" xfId="0" applyFont="1" applyFill="1" applyBorder="1" applyAlignment="1">
      <alignment horizontal="centerContinuous" vertical="center"/>
    </xf>
    <xf numFmtId="0" fontId="2" fillId="2" borderId="8" xfId="0" applyFont="1" applyFill="1" applyBorder="1" applyAlignment="1">
      <alignment horizontal="centerContinuous" vertical="center"/>
    </xf>
    <xf numFmtId="0" fontId="2" fillId="2" borderId="9" xfId="0" applyFont="1" applyFill="1" applyBorder="1" applyAlignment="1">
      <alignment horizontal="centerContinuous"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1" xfId="0" applyNumberFormat="1"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wrapText="1"/>
    </xf>
    <xf numFmtId="0" fontId="0" fillId="3" borderId="0" xfId="0" applyFill="1" applyAlignment="1">
      <alignment vertical="center"/>
    </xf>
    <xf numFmtId="0" fontId="0" fillId="0" borderId="0" xfId="0" applyFill="1" applyAlignment="1">
      <alignment vertical="center"/>
    </xf>
    <xf numFmtId="0" fontId="0" fillId="0" borderId="0" xfId="0" applyFill="1" applyAlignment="1">
      <alignment horizontal="justify" vertical="center" wrapText="1"/>
    </xf>
    <xf numFmtId="4" fontId="0" fillId="0" borderId="3" xfId="0" applyNumberFormat="1" applyBorder="1" applyAlignment="1">
      <alignment vertical="center"/>
    </xf>
    <xf numFmtId="4" fontId="0" fillId="0" borderId="4" xfId="0" applyNumberFormat="1" applyBorder="1" applyAlignment="1">
      <alignment vertical="center"/>
    </xf>
    <xf numFmtId="166" fontId="0" fillId="0" borderId="3" xfId="0" applyNumberFormat="1" applyBorder="1" applyAlignment="1">
      <alignment vertical="center"/>
    </xf>
    <xf numFmtId="166" fontId="0" fillId="0" borderId="4" xfId="0" applyNumberFormat="1" applyBorder="1" applyAlignment="1">
      <alignment vertical="center"/>
    </xf>
    <xf numFmtId="0" fontId="6" fillId="0" borderId="1" xfId="0" applyFont="1" applyFill="1" applyBorder="1" applyAlignment="1">
      <alignment horizontal="center" vertical="center" wrapText="1"/>
    </xf>
    <xf numFmtId="0" fontId="4" fillId="0" borderId="0" xfId="0" applyFont="1" applyFill="1" applyAlignment="1">
      <alignment horizontal="justify" vertical="center" wrapText="1"/>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7" fillId="0" borderId="0" xfId="0" applyFont="1" applyFill="1" applyAlignment="1">
      <alignment vertical="center"/>
    </xf>
    <xf numFmtId="0" fontId="6" fillId="0" borderId="0" xfId="0" applyFont="1" applyFill="1" applyAlignment="1">
      <alignment vertical="center"/>
    </xf>
    <xf numFmtId="0" fontId="6" fillId="0" borderId="1" xfId="0" applyFont="1" applyFill="1" applyBorder="1" applyAlignment="1">
      <alignment horizontal="center" vertical="center"/>
    </xf>
    <xf numFmtId="0" fontId="6" fillId="0" borderId="5" xfId="0" quotePrefix="1" applyFont="1" applyFill="1" applyBorder="1" applyAlignment="1">
      <alignment horizontal="center" vertical="center" wrapText="1"/>
    </xf>
    <xf numFmtId="0" fontId="0" fillId="4" borderId="0" xfId="0" applyFill="1" applyAlignment="1">
      <alignment vertical="center"/>
    </xf>
    <xf numFmtId="164" fontId="1" fillId="3" borderId="0" xfId="0" applyNumberFormat="1" applyFont="1" applyFill="1" applyAlignment="1">
      <alignment vertical="center"/>
    </xf>
    <xf numFmtId="0" fontId="0" fillId="5" borderId="0" xfId="0" applyFill="1" applyAlignment="1">
      <alignment vertical="center"/>
    </xf>
    <xf numFmtId="164" fontId="1" fillId="5" borderId="0" xfId="0" applyNumberFormat="1" applyFont="1" applyFill="1" applyAlignment="1">
      <alignment vertical="center"/>
    </xf>
    <xf numFmtId="0" fontId="11" fillId="0" borderId="1" xfId="0" applyFont="1" applyFill="1" applyBorder="1" applyAlignment="1">
      <alignment horizontal="center" vertical="center"/>
    </xf>
    <xf numFmtId="2" fontId="11" fillId="0" borderId="1" xfId="0" applyNumberFormat="1" applyFont="1" applyFill="1" applyBorder="1" applyAlignment="1">
      <alignment horizontal="center" vertical="center"/>
    </xf>
    <xf numFmtId="4" fontId="11" fillId="0" borderId="1" xfId="0" applyNumberFormat="1" applyFont="1" applyFill="1" applyBorder="1" applyAlignment="1">
      <alignment horizontal="center" vertical="center"/>
    </xf>
    <xf numFmtId="167" fontId="6" fillId="0" borderId="1" xfId="1" applyNumberFormat="1" applyFont="1" applyFill="1" applyBorder="1" applyAlignment="1">
      <alignment horizontal="center" vertical="center"/>
    </xf>
    <xf numFmtId="164" fontId="6" fillId="0" borderId="1" xfId="0" applyNumberFormat="1" applyFont="1" applyFill="1" applyBorder="1" applyAlignment="1">
      <alignment horizontal="center" vertical="center" wrapText="1"/>
    </xf>
    <xf numFmtId="0" fontId="6" fillId="0" borderId="0" xfId="0" applyFont="1" applyAlignment="1">
      <alignment vertical="center" wrapText="1"/>
    </xf>
    <xf numFmtId="0" fontId="11" fillId="0" borderId="0" xfId="0" applyFont="1" applyAlignment="1">
      <alignment vertical="center"/>
    </xf>
    <xf numFmtId="0" fontId="11" fillId="0" borderId="0" xfId="0" applyFont="1" applyFill="1" applyAlignment="1">
      <alignment vertical="center"/>
    </xf>
    <xf numFmtId="164" fontId="6" fillId="0" borderId="1" xfId="0" applyNumberFormat="1" applyFont="1" applyFill="1" applyBorder="1" applyAlignment="1">
      <alignment horizontal="center" vertical="center"/>
    </xf>
    <xf numFmtId="0" fontId="10" fillId="0" borderId="1" xfId="0" applyFont="1" applyBorder="1" applyAlignment="1">
      <alignment horizontal="justify" vertical="center" wrapText="1"/>
    </xf>
    <xf numFmtId="0" fontId="11" fillId="0" borderId="1" xfId="0" applyFont="1" applyFill="1" applyBorder="1" applyAlignment="1">
      <alignment horizontal="justify" vertical="center" wrapText="1"/>
    </xf>
    <xf numFmtId="0" fontId="9" fillId="0" borderId="1" xfId="0" applyFont="1" applyBorder="1" applyAlignment="1">
      <alignment horizontal="justify" vertical="center" wrapText="1"/>
    </xf>
    <xf numFmtId="166" fontId="6" fillId="0" borderId="1" xfId="0" applyNumberFormat="1" applyFont="1" applyBorder="1" applyAlignment="1">
      <alignment horizontal="center" vertical="center" wrapText="1"/>
    </xf>
    <xf numFmtId="167" fontId="6"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19" fillId="0" borderId="1" xfId="0" applyFont="1" applyBorder="1" applyAlignment="1">
      <alignment horizontal="justify" vertical="center" wrapText="1"/>
    </xf>
    <xf numFmtId="0" fontId="22" fillId="0" borderId="1" xfId="0" applyFont="1" applyBorder="1" applyAlignment="1">
      <alignment horizontal="justify" vertical="center" wrapText="1"/>
    </xf>
    <xf numFmtId="0" fontId="11" fillId="0" borderId="1" xfId="0" applyFont="1" applyBorder="1" applyAlignment="1">
      <alignment horizontal="center" vertical="center"/>
    </xf>
    <xf numFmtId="0" fontId="23" fillId="0" borderId="0" xfId="0" applyFont="1" applyAlignment="1">
      <alignment vertical="center"/>
    </xf>
    <xf numFmtId="0" fontId="23" fillId="0" borderId="0" xfId="0" applyFont="1" applyFill="1" applyAlignment="1">
      <alignment vertical="center"/>
    </xf>
    <xf numFmtId="0" fontId="11" fillId="0" borderId="0" xfId="0" applyFont="1" applyFill="1" applyAlignment="1">
      <alignment horizontal="justify" vertical="center" wrapText="1"/>
    </xf>
    <xf numFmtId="0" fontId="24" fillId="4" borderId="0" xfId="0" applyFont="1" applyFill="1" applyAlignment="1">
      <alignment horizontal="center" vertical="center"/>
    </xf>
    <xf numFmtId="164" fontId="8" fillId="4" borderId="0" xfId="0" applyNumberFormat="1" applyFont="1" applyFill="1" applyBorder="1" applyAlignment="1">
      <alignment horizontal="center" vertical="top" wrapText="1"/>
    </xf>
    <xf numFmtId="0" fontId="11"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8" fillId="0" borderId="1" xfId="0" applyFont="1" applyFill="1" applyBorder="1" applyAlignment="1">
      <alignment horizontal="center" vertical="center"/>
    </xf>
    <xf numFmtId="4" fontId="26" fillId="0" borderId="1" xfId="0" applyNumberFormat="1" applyFont="1" applyFill="1" applyBorder="1" applyAlignment="1">
      <alignment horizontal="center" vertical="center"/>
    </xf>
    <xf numFmtId="167" fontId="8" fillId="0" borderId="1" xfId="1" applyNumberFormat="1" applyFont="1" applyFill="1" applyBorder="1" applyAlignment="1">
      <alignment horizontal="center" vertical="center"/>
    </xf>
    <xf numFmtId="164" fontId="8"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2" fontId="26" fillId="0" borderId="1" xfId="0" applyNumberFormat="1" applyFont="1" applyFill="1" applyBorder="1" applyAlignment="1">
      <alignment horizontal="center" vertical="center"/>
    </xf>
    <xf numFmtId="0" fontId="27" fillId="0" borderId="1" xfId="0" applyFont="1" applyFill="1" applyBorder="1" applyAlignment="1">
      <alignment horizontal="center" vertical="center" wrapText="1"/>
    </xf>
    <xf numFmtId="0" fontId="1" fillId="0" borderId="0" xfId="0" applyFont="1" applyFill="1" applyAlignment="1">
      <alignment vertical="center"/>
    </xf>
    <xf numFmtId="0" fontId="24" fillId="0" borderId="0" xfId="0" applyFont="1" applyFill="1" applyAlignment="1">
      <alignment vertical="center"/>
    </xf>
    <xf numFmtId="0" fontId="24" fillId="0" borderId="1" xfId="0" applyFont="1" applyFill="1" applyBorder="1" applyAlignment="1">
      <alignment vertical="center"/>
    </xf>
    <xf numFmtId="0" fontId="30" fillId="0" borderId="1" xfId="0" applyFont="1" applyFill="1" applyBorder="1" applyAlignment="1">
      <alignment horizontal="justify" vertical="center" wrapText="1"/>
    </xf>
    <xf numFmtId="0" fontId="24" fillId="0" borderId="1" xfId="0" applyFont="1" applyFill="1" applyBorder="1" applyAlignment="1">
      <alignment horizontal="justify" vertical="center" wrapText="1"/>
    </xf>
    <xf numFmtId="0" fontId="31" fillId="0" borderId="1" xfId="0" applyFont="1" applyFill="1" applyBorder="1" applyAlignment="1">
      <alignment horizontal="justify" vertical="center" wrapText="1"/>
    </xf>
    <xf numFmtId="0" fontId="32" fillId="0" borderId="1" xfId="0" applyFont="1" applyFill="1" applyBorder="1" applyAlignment="1">
      <alignment horizontal="justify" vertical="center" wrapText="1"/>
    </xf>
    <xf numFmtId="0" fontId="33" fillId="0" borderId="1" xfId="0" applyFont="1" applyFill="1" applyBorder="1" applyAlignment="1">
      <alignment horizontal="justify" vertical="center" wrapText="1"/>
    </xf>
    <xf numFmtId="0" fontId="34" fillId="0" borderId="1" xfId="0" applyFont="1" applyFill="1" applyBorder="1" applyAlignment="1">
      <alignment horizontal="justify" vertical="center" wrapText="1"/>
    </xf>
    <xf numFmtId="166" fontId="6" fillId="0" borderId="1" xfId="0" applyNumberFormat="1" applyFont="1" applyBorder="1" applyAlignment="1">
      <alignment horizontal="center" vertical="center" wrapText="1"/>
    </xf>
    <xf numFmtId="0" fontId="11"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67" fontId="6" fillId="0" borderId="1" xfId="0" applyNumberFormat="1" applyFont="1" applyBorder="1" applyAlignment="1">
      <alignment horizontal="center" vertical="center"/>
    </xf>
    <xf numFmtId="0" fontId="24" fillId="0" borderId="1" xfId="0" applyFont="1" applyFill="1" applyBorder="1" applyAlignment="1">
      <alignment vertical="center" wrapText="1"/>
    </xf>
    <xf numFmtId="167" fontId="6" fillId="0" borderId="7" xfId="0" applyNumberFormat="1" applyFont="1" applyBorder="1" applyAlignment="1">
      <alignment vertical="center"/>
    </xf>
    <xf numFmtId="166" fontId="6" fillId="0" borderId="1" xfId="0" applyNumberFormat="1" applyFont="1" applyBorder="1" applyAlignment="1">
      <alignment vertical="center" wrapText="1"/>
    </xf>
    <xf numFmtId="167" fontId="6" fillId="0" borderId="7" xfId="0" applyNumberFormat="1" applyFont="1" applyBorder="1" applyAlignment="1">
      <alignment vertical="center" wrapText="1"/>
    </xf>
    <xf numFmtId="167" fontId="6" fillId="0" borderId="1" xfId="0" applyNumberFormat="1" applyFont="1" applyFill="1" applyBorder="1" applyAlignment="1">
      <alignment vertical="center" wrapText="1"/>
    </xf>
    <xf numFmtId="0" fontId="36" fillId="0" borderId="0" xfId="0" applyFont="1" applyAlignment="1">
      <alignment horizontal="center"/>
    </xf>
    <xf numFmtId="0" fontId="37" fillId="0" borderId="0" xfId="0" applyFont="1" applyFill="1" applyAlignment="1">
      <alignment vertical="center"/>
    </xf>
    <xf numFmtId="0" fontId="8" fillId="0" borderId="1" xfId="0" applyFont="1" applyFill="1" applyBorder="1" applyAlignment="1">
      <alignment horizontal="centerContinuous" vertical="center" wrapText="1"/>
    </xf>
    <xf numFmtId="0" fontId="28" fillId="0" borderId="1" xfId="0" applyFont="1" applyFill="1" applyBorder="1" applyAlignment="1">
      <alignment horizontal="center" vertical="center" wrapText="1"/>
    </xf>
    <xf numFmtId="0" fontId="4" fillId="0" borderId="1" xfId="0" applyFont="1" applyFill="1" applyBorder="1" applyAlignment="1">
      <alignment vertical="center"/>
    </xf>
    <xf numFmtId="0" fontId="11" fillId="0" borderId="0" xfId="0" applyFont="1"/>
    <xf numFmtId="0" fontId="4" fillId="0" borderId="0" xfId="0" applyFont="1" applyFill="1" applyBorder="1" applyAlignment="1">
      <alignment vertical="center"/>
    </xf>
    <xf numFmtId="0" fontId="0" fillId="0" borderId="0" xfId="0" applyFill="1" applyBorder="1" applyAlignment="1">
      <alignment vertical="center"/>
    </xf>
    <xf numFmtId="0" fontId="38" fillId="0" borderId="11" xfId="0" applyFont="1" applyFill="1" applyBorder="1" applyAlignment="1">
      <alignment vertical="center"/>
    </xf>
    <xf numFmtId="0" fontId="24" fillId="0" borderId="0" xfId="0" applyFont="1" applyFill="1" applyBorder="1" applyAlignment="1">
      <alignment vertical="center"/>
    </xf>
    <xf numFmtId="0" fontId="38" fillId="0" borderId="0" xfId="0" applyFont="1" applyFill="1" applyBorder="1" applyAlignment="1">
      <alignment vertical="center"/>
    </xf>
    <xf numFmtId="0" fontId="39" fillId="0" borderId="1" xfId="0" applyFont="1" applyFill="1" applyBorder="1" applyAlignment="1">
      <alignment vertical="center" wrapText="1"/>
    </xf>
    <xf numFmtId="0" fontId="39" fillId="0" borderId="1" xfId="0" applyFont="1" applyFill="1" applyBorder="1" applyAlignment="1">
      <alignment horizontal="center" vertical="center" wrapText="1"/>
    </xf>
    <xf numFmtId="0" fontId="25" fillId="0" borderId="11" xfId="0" applyFont="1" applyFill="1" applyBorder="1" applyAlignment="1">
      <alignment vertical="center"/>
    </xf>
    <xf numFmtId="0" fontId="29" fillId="0" borderId="1" xfId="0" applyFont="1" applyFill="1" applyBorder="1" applyAlignment="1">
      <alignment horizontal="center" vertical="center"/>
    </xf>
    <xf numFmtId="0" fontId="24" fillId="0" borderId="1" xfId="0"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2" xfId="0" applyFont="1" applyFill="1" applyBorder="1" applyAlignment="1">
      <alignment horizontal="justify" vertical="center" wrapText="1"/>
    </xf>
    <xf numFmtId="0" fontId="9" fillId="0" borderId="1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9" fillId="0" borderId="12" xfId="0" applyFont="1" applyFill="1" applyBorder="1" applyAlignment="1">
      <alignment horizontal="justify" vertical="center" wrapText="1"/>
    </xf>
    <xf numFmtId="0" fontId="40" fillId="0" borderId="12" xfId="0" applyFont="1" applyFill="1" applyBorder="1" applyAlignment="1">
      <alignment horizontal="justify" vertical="center" wrapText="1"/>
    </xf>
    <xf numFmtId="0" fontId="15" fillId="0" borderId="12" xfId="0" applyFont="1" applyFill="1" applyBorder="1" applyAlignment="1">
      <alignment horizontal="center" vertical="center" wrapText="1"/>
    </xf>
    <xf numFmtId="0" fontId="9" fillId="0" borderId="12" xfId="0" applyFont="1" applyBorder="1" applyAlignment="1">
      <alignment horizontal="center" vertical="center"/>
    </xf>
    <xf numFmtId="0" fontId="45" fillId="0" borderId="0" xfId="0" applyFont="1" applyFill="1" applyAlignment="1">
      <alignment vertical="center"/>
    </xf>
    <xf numFmtId="0" fontId="26" fillId="0" borderId="6" xfId="0" applyFont="1" applyFill="1" applyBorder="1" applyAlignment="1">
      <alignment horizontal="center" vertical="center"/>
    </xf>
    <xf numFmtId="0" fontId="12" fillId="0" borderId="13" xfId="0" applyFont="1" applyFill="1" applyBorder="1" applyAlignment="1">
      <alignment horizontal="justify" vertical="center" wrapText="1"/>
    </xf>
    <xf numFmtId="0" fontId="10" fillId="0" borderId="13" xfId="0" applyFont="1" applyFill="1" applyBorder="1" applyAlignment="1">
      <alignment horizontal="center" vertical="center" wrapText="1"/>
    </xf>
    <xf numFmtId="0" fontId="9" fillId="0" borderId="13" xfId="0" applyFont="1" applyBorder="1" applyAlignment="1">
      <alignment horizontal="center" vertical="center" wrapText="1"/>
    </xf>
    <xf numFmtId="0" fontId="8" fillId="0" borderId="6" xfId="0" applyFont="1" applyFill="1" applyBorder="1" applyAlignment="1">
      <alignment horizontal="center" vertical="center"/>
    </xf>
    <xf numFmtId="4" fontId="26" fillId="0" borderId="6" xfId="0" applyNumberFormat="1" applyFont="1" applyFill="1" applyBorder="1" applyAlignment="1">
      <alignment horizontal="center" vertical="center"/>
    </xf>
    <xf numFmtId="167" fontId="8" fillId="0" borderId="6" xfId="1" applyNumberFormat="1" applyFont="1" applyFill="1" applyBorder="1" applyAlignment="1">
      <alignment horizontal="center" vertical="center"/>
    </xf>
    <xf numFmtId="164" fontId="8" fillId="0" borderId="6" xfId="0" applyNumberFormat="1" applyFont="1" applyFill="1" applyBorder="1" applyAlignment="1">
      <alignment horizontal="center" vertical="center" wrapText="1"/>
    </xf>
    <xf numFmtId="0" fontId="9" fillId="0" borderId="13" xfId="0" applyFont="1" applyBorder="1" applyAlignment="1">
      <alignment horizontal="center" vertical="center"/>
    </xf>
    <xf numFmtId="0" fontId="26" fillId="0" borderId="6" xfId="0" applyFont="1" applyFill="1" applyBorder="1" applyAlignment="1">
      <alignment horizontal="center" vertical="center" wrapText="1"/>
    </xf>
    <xf numFmtId="0" fontId="12" fillId="0" borderId="14" xfId="0" applyFont="1" applyFill="1" applyBorder="1" applyAlignment="1">
      <alignment horizontal="justify" vertical="center" wrapText="1"/>
    </xf>
    <xf numFmtId="0" fontId="9" fillId="0" borderId="14"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4" xfId="0" applyFont="1" applyBorder="1" applyAlignment="1">
      <alignment horizontal="center" vertical="center"/>
    </xf>
    <xf numFmtId="0" fontId="11" fillId="0" borderId="10" xfId="0" applyFont="1" applyFill="1" applyBorder="1" applyAlignment="1">
      <alignment vertical="center"/>
    </xf>
    <xf numFmtId="0" fontId="10" fillId="0" borderId="15" xfId="0" applyFont="1" applyFill="1" applyBorder="1" applyAlignment="1">
      <alignment horizontal="center" vertical="center" wrapText="1"/>
    </xf>
    <xf numFmtId="0" fontId="9" fillId="0" borderId="12" xfId="0" applyFont="1" applyFill="1" applyBorder="1" applyAlignment="1">
      <alignment horizontal="center" vertical="center"/>
    </xf>
    <xf numFmtId="0" fontId="9" fillId="0" borderId="15" xfId="0" applyFont="1" applyFill="1" applyBorder="1" applyAlignment="1">
      <alignment horizontal="justify" vertical="center" wrapText="1"/>
    </xf>
    <xf numFmtId="0" fontId="9" fillId="0" borderId="15" xfId="0" applyFont="1" applyFill="1" applyBorder="1" applyAlignment="1">
      <alignment horizontal="center" vertical="center" wrapText="1"/>
    </xf>
    <xf numFmtId="0" fontId="6" fillId="0" borderId="1" xfId="0" applyFont="1" applyFill="1" applyBorder="1" applyAlignment="1">
      <alignment horizontal="center" vertical="center"/>
    </xf>
    <xf numFmtId="0" fontId="26" fillId="0" borderId="0" xfId="0" applyFont="1" applyFill="1" applyAlignment="1">
      <alignment vertical="center"/>
    </xf>
    <xf numFmtId="0" fontId="10" fillId="0" borderId="12" xfId="0" applyFont="1" applyBorder="1" applyAlignment="1">
      <alignment horizontal="center" vertical="center" wrapText="1"/>
    </xf>
    <xf numFmtId="0" fontId="26" fillId="0" borderId="5" xfId="0" applyFont="1" applyFill="1" applyBorder="1" applyAlignment="1">
      <alignment horizontal="center" vertical="center"/>
    </xf>
    <xf numFmtId="0" fontId="44" fillId="0" borderId="15" xfId="0" applyFont="1" applyFill="1" applyBorder="1" applyAlignment="1">
      <alignment horizontal="justify" vertical="center" wrapText="1"/>
    </xf>
    <xf numFmtId="0" fontId="46" fillId="0" borderId="15" xfId="0" applyFont="1" applyFill="1" applyBorder="1" applyAlignment="1">
      <alignment horizontal="center" vertical="center" wrapText="1"/>
    </xf>
    <xf numFmtId="0" fontId="46" fillId="0" borderId="15" xfId="0" applyFont="1" applyBorder="1" applyAlignment="1">
      <alignment horizontal="center" vertical="center" wrapText="1"/>
    </xf>
    <xf numFmtId="0" fontId="8" fillId="0" borderId="5" xfId="0" applyFont="1" applyFill="1" applyBorder="1" applyAlignment="1">
      <alignment horizontal="center" vertical="center"/>
    </xf>
    <xf numFmtId="4" fontId="26" fillId="0" borderId="5" xfId="0" applyNumberFormat="1" applyFont="1" applyFill="1" applyBorder="1" applyAlignment="1">
      <alignment horizontal="center" vertical="center"/>
    </xf>
    <xf numFmtId="167" fontId="8" fillId="0" borderId="5" xfId="1" applyNumberFormat="1" applyFont="1" applyFill="1" applyBorder="1" applyAlignment="1">
      <alignment horizontal="center" vertical="center"/>
    </xf>
    <xf numFmtId="164" fontId="8" fillId="0" borderId="5" xfId="0" applyNumberFormat="1" applyFont="1" applyFill="1" applyBorder="1" applyAlignment="1">
      <alignment horizontal="center" vertical="center" wrapText="1"/>
    </xf>
    <xf numFmtId="0" fontId="9" fillId="0" borderId="15" xfId="0" applyFont="1" applyBorder="1" applyAlignment="1">
      <alignment horizontal="center" vertical="center"/>
    </xf>
    <xf numFmtId="0" fontId="26" fillId="0" borderId="5" xfId="0" applyFont="1" applyFill="1" applyBorder="1" applyAlignment="1">
      <alignment horizontal="center" vertical="center" wrapText="1"/>
    </xf>
    <xf numFmtId="0" fontId="9" fillId="0" borderId="1" xfId="0" applyFont="1" applyBorder="1" applyAlignment="1">
      <alignment horizontal="center" vertical="center"/>
    </xf>
    <xf numFmtId="0" fontId="26" fillId="3" borderId="1" xfId="0" applyFont="1" applyFill="1" applyBorder="1" applyAlignment="1">
      <alignment horizontal="center" vertical="center" wrapText="1"/>
    </xf>
    <xf numFmtId="2" fontId="26" fillId="3" borderId="1" xfId="0" applyNumberFormat="1" applyFont="1" applyFill="1" applyBorder="1" applyAlignment="1">
      <alignment horizontal="center" vertical="center"/>
    </xf>
    <xf numFmtId="2" fontId="26" fillId="4" borderId="1" xfId="0" applyNumberFormat="1" applyFont="1" applyFill="1" applyBorder="1" applyAlignment="1">
      <alignment horizontal="center" vertical="center"/>
    </xf>
    <xf numFmtId="2" fontId="26" fillId="3" borderId="5" xfId="0" applyNumberFormat="1" applyFont="1" applyFill="1" applyBorder="1" applyAlignment="1">
      <alignment horizontal="center" vertical="center"/>
    </xf>
    <xf numFmtId="0" fontId="0" fillId="0" borderId="1" xfId="0" applyFill="1" applyBorder="1" applyAlignment="1">
      <alignment vertical="center"/>
    </xf>
    <xf numFmtId="0" fontId="26" fillId="6" borderId="1" xfId="0" applyFont="1" applyFill="1" applyBorder="1" applyAlignment="1">
      <alignment horizontal="center" vertical="center"/>
    </xf>
    <xf numFmtId="0" fontId="9" fillId="6" borderId="12" xfId="0" applyFont="1" applyFill="1" applyBorder="1" applyAlignment="1">
      <alignment horizontal="justify" vertical="center" wrapText="1"/>
    </xf>
    <xf numFmtId="0" fontId="10" fillId="6" borderId="12" xfId="0" applyFont="1" applyFill="1" applyBorder="1" applyAlignment="1">
      <alignment horizontal="center" vertical="center" wrapText="1"/>
    </xf>
    <xf numFmtId="0" fontId="9" fillId="6" borderId="12" xfId="0" applyFont="1" applyFill="1" applyBorder="1" applyAlignment="1">
      <alignment horizontal="center" vertical="center" wrapText="1"/>
    </xf>
    <xf numFmtId="2" fontId="26" fillId="6" borderId="1" xfId="0" applyNumberFormat="1" applyFont="1" applyFill="1" applyBorder="1" applyAlignment="1">
      <alignment horizontal="center" vertical="center"/>
    </xf>
    <xf numFmtId="0" fontId="8" fillId="6" borderId="1" xfId="0" applyFont="1" applyFill="1" applyBorder="1" applyAlignment="1">
      <alignment horizontal="center" vertical="center"/>
    </xf>
    <xf numFmtId="4" fontId="26" fillId="6" borderId="1" xfId="0" applyNumberFormat="1" applyFont="1" applyFill="1" applyBorder="1" applyAlignment="1">
      <alignment horizontal="center" vertical="center"/>
    </xf>
    <xf numFmtId="167" fontId="8" fillId="6" borderId="1" xfId="1" applyNumberFormat="1" applyFont="1" applyFill="1" applyBorder="1" applyAlignment="1">
      <alignment horizontal="center" vertical="center"/>
    </xf>
    <xf numFmtId="164" fontId="8" fillId="6" borderId="1" xfId="0" applyNumberFormat="1" applyFont="1" applyFill="1" applyBorder="1" applyAlignment="1">
      <alignment horizontal="center" vertical="center" wrapText="1"/>
    </xf>
    <xf numFmtId="0" fontId="9" fillId="6" borderId="12" xfId="0" applyFont="1" applyFill="1" applyBorder="1" applyAlignment="1">
      <alignment horizontal="center" vertical="center"/>
    </xf>
    <xf numFmtId="0" fontId="26" fillId="6" borderId="1" xfId="0" applyFont="1" applyFill="1" applyBorder="1" applyAlignment="1">
      <alignment horizontal="center" vertical="center" wrapText="1"/>
    </xf>
    <xf numFmtId="0" fontId="0" fillId="6" borderId="1" xfId="0" applyFill="1" applyBorder="1" applyAlignment="1">
      <alignment vertical="center"/>
    </xf>
    <xf numFmtId="0" fontId="0" fillId="6" borderId="0" xfId="0" applyFill="1" applyAlignment="1">
      <alignment vertical="center"/>
    </xf>
    <xf numFmtId="0" fontId="6" fillId="0" borderId="1" xfId="0" applyFont="1" applyFill="1" applyBorder="1" applyAlignment="1">
      <alignment horizontal="center" vertical="center"/>
    </xf>
    <xf numFmtId="164" fontId="26" fillId="0" borderId="1" xfId="0" applyNumberFormat="1" applyFont="1" applyFill="1" applyBorder="1" applyAlignment="1">
      <alignment horizontal="center" vertical="center" wrapText="1"/>
    </xf>
    <xf numFmtId="164" fontId="27" fillId="0" borderId="1" xfId="0" applyNumberFormat="1" applyFont="1" applyFill="1" applyBorder="1" applyAlignment="1">
      <alignment horizontal="center" vertical="center" wrapText="1"/>
    </xf>
    <xf numFmtId="164" fontId="26" fillId="0" borderId="6" xfId="0" applyNumberFormat="1" applyFont="1" applyFill="1" applyBorder="1" applyAlignment="1">
      <alignment horizontal="center" vertical="center" wrapText="1"/>
    </xf>
    <xf numFmtId="164" fontId="26" fillId="6" borderId="1" xfId="0" applyNumberFormat="1" applyFont="1" applyFill="1" applyBorder="1" applyAlignment="1">
      <alignment horizontal="center" vertical="center" wrapText="1"/>
    </xf>
    <xf numFmtId="164" fontId="26" fillId="0" borderId="5" xfId="0" applyNumberFormat="1" applyFont="1" applyFill="1" applyBorder="1" applyAlignment="1">
      <alignment horizontal="center" vertical="center" wrapText="1"/>
    </xf>
    <xf numFmtId="164" fontId="48" fillId="7" borderId="0" xfId="0" applyNumberFormat="1" applyFont="1" applyFill="1" applyAlignment="1">
      <alignment vertical="center"/>
    </xf>
    <xf numFmtId="1" fontId="24" fillId="0" borderId="1" xfId="0" applyNumberFormat="1" applyFont="1" applyFill="1" applyBorder="1" applyAlignment="1">
      <alignment horizontal="center" vertical="center"/>
    </xf>
    <xf numFmtId="0" fontId="32" fillId="0" borderId="1" xfId="0" applyFont="1" applyFill="1" applyBorder="1" applyAlignment="1">
      <alignment horizontal="center" vertical="center" wrapText="1"/>
    </xf>
    <xf numFmtId="0" fontId="25" fillId="0" borderId="0" xfId="0" applyFont="1" applyFill="1" applyBorder="1" applyAlignment="1">
      <alignment vertical="center"/>
    </xf>
    <xf numFmtId="41" fontId="29" fillId="0" borderId="11" xfId="0" applyNumberFormat="1" applyFont="1" applyFill="1" applyBorder="1" applyAlignment="1">
      <alignment horizontal="right" vertical="center"/>
    </xf>
    <xf numFmtId="41" fontId="29" fillId="0" borderId="0" xfId="0" applyNumberFormat="1" applyFont="1" applyFill="1" applyBorder="1" applyAlignment="1">
      <alignment horizontal="right" vertical="center"/>
    </xf>
    <xf numFmtId="0" fontId="29" fillId="0" borderId="0" xfId="0" applyFont="1" applyFill="1" applyAlignment="1">
      <alignment horizontal="center" vertical="center" wrapText="1"/>
    </xf>
    <xf numFmtId="41" fontId="29" fillId="0" borderId="1" xfId="0" applyNumberFormat="1" applyFont="1" applyFill="1" applyBorder="1" applyAlignment="1">
      <alignment horizontal="right" vertical="center"/>
    </xf>
    <xf numFmtId="0" fontId="26" fillId="0" borderId="1" xfId="0" applyFont="1" applyFill="1" applyBorder="1" applyAlignment="1">
      <alignment vertical="center"/>
    </xf>
    <xf numFmtId="0" fontId="29" fillId="0" borderId="0" xfId="0" applyFont="1" applyFill="1" applyAlignment="1">
      <alignment horizontal="center" vertical="center"/>
    </xf>
    <xf numFmtId="0" fontId="29" fillId="0" borderId="1" xfId="0" applyFont="1" applyFill="1" applyBorder="1" applyAlignment="1">
      <alignment horizontal="center" vertical="center" wrapText="1"/>
    </xf>
    <xf numFmtId="0" fontId="24" fillId="0" borderId="0" xfId="0" applyFont="1" applyFill="1" applyAlignment="1">
      <alignment horizontal="center" vertical="center"/>
    </xf>
    <xf numFmtId="0" fontId="29" fillId="0" borderId="0" xfId="0" applyFont="1" applyFill="1" applyAlignment="1">
      <alignment vertical="center"/>
    </xf>
    <xf numFmtId="41" fontId="24" fillId="0" borderId="1" xfId="0" applyNumberFormat="1" applyFont="1" applyFill="1" applyBorder="1" applyAlignment="1" applyProtection="1">
      <alignment horizontal="right" vertical="center"/>
    </xf>
    <xf numFmtId="0" fontId="26" fillId="3" borderId="1" xfId="0" applyFont="1" applyFill="1" applyBorder="1" applyAlignment="1">
      <alignment horizontal="center" vertical="center"/>
    </xf>
    <xf numFmtId="0" fontId="12" fillId="3" borderId="12" xfId="0" applyFont="1" applyFill="1" applyBorder="1" applyAlignment="1">
      <alignment horizontal="justify" vertical="center" wrapText="1"/>
    </xf>
    <xf numFmtId="0" fontId="15" fillId="3" borderId="12"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8" fillId="3" borderId="1" xfId="0" applyFont="1" applyFill="1" applyBorder="1" applyAlignment="1">
      <alignment horizontal="center" vertical="center"/>
    </xf>
    <xf numFmtId="4" fontId="26" fillId="3" borderId="1" xfId="0" applyNumberFormat="1" applyFont="1" applyFill="1" applyBorder="1" applyAlignment="1">
      <alignment horizontal="center" vertical="center"/>
    </xf>
    <xf numFmtId="167" fontId="8" fillId="3" borderId="1" xfId="1" applyNumberFormat="1" applyFont="1" applyFill="1" applyBorder="1" applyAlignment="1">
      <alignment horizontal="center" vertical="center"/>
    </xf>
    <xf numFmtId="0" fontId="9" fillId="3" borderId="12" xfId="0" applyFont="1" applyFill="1" applyBorder="1" applyAlignment="1">
      <alignment horizontal="center" vertical="center"/>
    </xf>
    <xf numFmtId="164" fontId="8" fillId="3" borderId="1" xfId="0" applyNumberFormat="1" applyFont="1" applyFill="1" applyBorder="1" applyAlignment="1">
      <alignment horizontal="center" vertical="center" wrapText="1"/>
    </xf>
    <xf numFmtId="164" fontId="26" fillId="3" borderId="1" xfId="0" applyNumberFormat="1" applyFont="1" applyFill="1" applyBorder="1" applyAlignment="1">
      <alignment horizontal="center" vertical="center" wrapText="1"/>
    </xf>
    <xf numFmtId="0" fontId="0" fillId="3" borderId="1" xfId="0" applyFill="1" applyBorder="1" applyAlignment="1">
      <alignment vertical="center"/>
    </xf>
    <xf numFmtId="0" fontId="10" fillId="3" borderId="12"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24" fillId="3" borderId="0" xfId="0" applyFont="1" applyFill="1" applyAlignment="1">
      <alignment vertical="center"/>
    </xf>
    <xf numFmtId="166" fontId="6" fillId="0" borderId="1" xfId="0" applyNumberFormat="1" applyFont="1" applyBorder="1" applyAlignment="1">
      <alignment horizontal="center" vertical="center" wrapText="1"/>
    </xf>
    <xf numFmtId="0" fontId="11" fillId="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vertical="center"/>
    </xf>
    <xf numFmtId="167" fontId="6" fillId="0" borderId="1" xfId="0" applyNumberFormat="1" applyFont="1" applyBorder="1" applyAlignment="1">
      <alignment horizontal="center" vertical="center"/>
    </xf>
    <xf numFmtId="0" fontId="23" fillId="0" borderId="1" xfId="0" applyFont="1" applyBorder="1" applyAlignment="1">
      <alignment horizontal="center" vertical="center"/>
    </xf>
    <xf numFmtId="167" fontId="6" fillId="0" borderId="1" xfId="0" applyNumberFormat="1" applyFont="1" applyBorder="1" applyAlignment="1">
      <alignment horizontal="center" vertical="center" wrapText="1"/>
    </xf>
    <xf numFmtId="167" fontId="6"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3" fillId="0" borderId="10" xfId="0" applyFont="1" applyFill="1" applyBorder="1" applyAlignment="1">
      <alignment horizontal="center" vertical="center"/>
    </xf>
    <xf numFmtId="0" fontId="23" fillId="0" borderId="10" xfId="0" applyFont="1" applyFill="1" applyBorder="1" applyAlignment="1">
      <alignment horizontal="center" vertical="center"/>
    </xf>
    <xf numFmtId="0" fontId="6" fillId="0" borderId="1" xfId="0" applyFont="1" applyFill="1" applyBorder="1" applyAlignment="1">
      <alignment horizontal="center" vertical="center"/>
    </xf>
    <xf numFmtId="0" fontId="11" fillId="0" borderId="0" xfId="0" applyFont="1" applyFill="1" applyAlignment="1">
      <alignment horizontal="left" vertical="center" wrapText="1"/>
    </xf>
    <xf numFmtId="0" fontId="11" fillId="0" borderId="0" xfId="0" applyFont="1" applyFill="1" applyAlignment="1">
      <alignment horizontal="left" vertical="center"/>
    </xf>
    <xf numFmtId="0" fontId="6" fillId="0" borderId="0" xfId="0" applyFont="1" applyAlignment="1">
      <alignment horizontal="center"/>
    </xf>
    <xf numFmtId="0" fontId="6" fillId="0" borderId="0" xfId="0" applyFont="1" applyFill="1" applyAlignment="1">
      <alignment horizontal="left" vertical="center"/>
    </xf>
    <xf numFmtId="0" fontId="8" fillId="0" borderId="0" xfId="0" applyFont="1" applyAlignment="1">
      <alignment horizontal="center"/>
    </xf>
    <xf numFmtId="0" fontId="3" fillId="0" borderId="0" xfId="0" applyFont="1" applyAlignment="1">
      <alignment horizontal="center"/>
    </xf>
    <xf numFmtId="0" fontId="4" fillId="0" borderId="0" xfId="0" applyFont="1" applyAlignment="1">
      <alignment horizontal="justify" vertical="center" wrapText="1"/>
    </xf>
    <xf numFmtId="0" fontId="4" fillId="0" borderId="0" xfId="0" applyFont="1" applyAlignment="1">
      <alignment horizontal="justify" vertical="center"/>
    </xf>
    <xf numFmtId="0" fontId="8" fillId="0" borderId="0" xfId="0" applyFont="1" applyFill="1" applyAlignment="1">
      <alignment horizontal="center" vertical="center" wrapText="1"/>
    </xf>
    <xf numFmtId="0" fontId="35" fillId="0" borderId="0" xfId="0" applyFont="1" applyFill="1" applyAlignment="1">
      <alignment horizontal="center" vertical="center" wrapText="1"/>
    </xf>
    <xf numFmtId="0" fontId="29" fillId="0" borderId="1" xfId="0" applyFont="1" applyFill="1" applyBorder="1" applyAlignment="1">
      <alignment horizontal="center" vertical="center" wrapText="1"/>
    </xf>
    <xf numFmtId="0" fontId="29" fillId="0" borderId="0" xfId="0" applyFont="1" applyFill="1" applyAlignment="1">
      <alignment horizontal="center" vertical="center"/>
    </xf>
    <xf numFmtId="0" fontId="50" fillId="0" borderId="0" xfId="0" applyFont="1" applyFill="1" applyAlignment="1">
      <alignment horizontal="center" vertical="center"/>
    </xf>
    <xf numFmtId="0" fontId="24" fillId="0" borderId="0" xfId="0" applyFont="1" applyFill="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52" fillId="0" borderId="0" xfId="0" applyFont="1" applyFill="1" applyAlignment="1">
      <alignment horizontal="center" vertical="center" wrapText="1"/>
    </xf>
    <xf numFmtId="0" fontId="35" fillId="0" borderId="10" xfId="0" applyFont="1" applyFill="1" applyBorder="1" applyAlignment="1">
      <alignment horizontal="center" vertical="center" wrapText="1"/>
    </xf>
    <xf numFmtId="0" fontId="51" fillId="0" borderId="0" xfId="0" applyFont="1" applyFill="1" applyAlignment="1">
      <alignment horizontal="center" vertical="center"/>
    </xf>
    <xf numFmtId="0" fontId="35" fillId="0" borderId="0" xfId="0" applyFont="1" applyFill="1" applyBorder="1" applyAlignment="1">
      <alignment horizontal="center" vertical="center"/>
    </xf>
    <xf numFmtId="0" fontId="32" fillId="4" borderId="1" xfId="0" applyFont="1" applyFill="1" applyBorder="1" applyAlignment="1">
      <alignment horizontal="center" vertical="center"/>
    </xf>
    <xf numFmtId="0" fontId="32" fillId="4" borderId="1" xfId="0" applyFont="1" applyFill="1" applyBorder="1" applyAlignment="1">
      <alignment horizontal="justify" vertical="center" wrapText="1"/>
    </xf>
    <xf numFmtId="0" fontId="32" fillId="4" borderId="1" xfId="0" applyFont="1" applyFill="1" applyBorder="1" applyAlignment="1">
      <alignment vertical="center"/>
    </xf>
    <xf numFmtId="41" fontId="32" fillId="4" borderId="1" xfId="0" applyNumberFormat="1" applyFont="1" applyFill="1" applyBorder="1" applyAlignment="1" applyProtection="1">
      <alignment horizontal="right" vertical="center"/>
    </xf>
    <xf numFmtId="1" fontId="32" fillId="4" borderId="1" xfId="0" applyNumberFormat="1" applyFont="1" applyFill="1" applyBorder="1" applyAlignment="1">
      <alignment horizontal="center" vertical="center"/>
    </xf>
    <xf numFmtId="0" fontId="32" fillId="4"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4" fillId="4" borderId="1" xfId="0" applyFont="1" applyFill="1" applyBorder="1" applyAlignment="1">
      <alignment horizontal="justify" vertical="center" wrapText="1"/>
    </xf>
    <xf numFmtId="0" fontId="24" fillId="4" borderId="1" xfId="0" applyFont="1" applyFill="1" applyBorder="1" applyAlignment="1">
      <alignment vertical="center"/>
    </xf>
    <xf numFmtId="41" fontId="24" fillId="4" borderId="1" xfId="0" applyNumberFormat="1" applyFont="1" applyFill="1" applyBorder="1" applyAlignment="1" applyProtection="1">
      <alignment horizontal="right" vertical="center"/>
    </xf>
    <xf numFmtId="1" fontId="24" fillId="4" borderId="1" xfId="0" applyNumberFormat="1" applyFont="1" applyFill="1" applyBorder="1" applyAlignment="1">
      <alignment horizontal="center" vertical="center"/>
    </xf>
    <xf numFmtId="0" fontId="39" fillId="4" borderId="1" xfId="0" applyFont="1" applyFill="1" applyBorder="1" applyAlignment="1">
      <alignment horizontal="center" vertical="center" wrapText="1"/>
    </xf>
    <xf numFmtId="0" fontId="30" fillId="4" borderId="1" xfId="0" applyFont="1" applyFill="1" applyBorder="1" applyAlignment="1">
      <alignment horizontal="justify" vertical="center" wrapText="1"/>
    </xf>
    <xf numFmtId="0" fontId="31" fillId="4" borderId="1" xfId="0" applyFont="1" applyFill="1" applyBorder="1" applyAlignment="1">
      <alignment horizontal="justify" vertical="center" wrapText="1"/>
    </xf>
  </cellXfs>
  <cellStyles count="3">
    <cellStyle name="Comma" xfId="1" builtinId="3"/>
    <cellStyle name="Normal" xfId="0" builtinId="0"/>
    <cellStyle name="Normal 2" xfId="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4"/>
  <sheetViews>
    <sheetView topLeftCell="A118" zoomScale="55" zoomScaleNormal="55" workbookViewId="0">
      <selection activeCell="A130" sqref="A130:XFD130"/>
    </sheetView>
  </sheetViews>
  <sheetFormatPr defaultColWidth="9.1640625" defaultRowHeight="20.100000000000001" customHeight="1" x14ac:dyDescent="0.2"/>
  <cols>
    <col min="1" max="1" width="9.1640625" style="1"/>
    <col min="2" max="2" width="39" style="1" customWidth="1"/>
    <col min="3" max="5" width="66.1640625" style="1" customWidth="1"/>
    <col min="6" max="6" width="14.5" style="1" bestFit="1" customWidth="1"/>
    <col min="7" max="7" width="17.83203125" style="1" customWidth="1"/>
    <col min="8" max="8" width="18.6640625" style="1" customWidth="1"/>
    <col min="9" max="9" width="13.5" style="1" customWidth="1"/>
    <col min="10" max="10" width="9.5" style="1" customWidth="1"/>
    <col min="11" max="11" width="9" style="1" customWidth="1"/>
    <col min="12" max="12" width="11.33203125" style="23" customWidth="1"/>
    <col min="13" max="13" width="20.1640625" style="23" bestFit="1" customWidth="1"/>
    <col min="14" max="14" width="108" style="1" bestFit="1" customWidth="1"/>
    <col min="15" max="21" width="9.1640625" style="1" customWidth="1"/>
    <col min="22" max="22" width="28" style="1" customWidth="1"/>
    <col min="23" max="16384" width="9.1640625" style="1"/>
  </cols>
  <sheetData>
    <row r="1" spans="1:14" ht="20.100000000000001" customHeight="1" x14ac:dyDescent="0.2">
      <c r="A1" s="230" t="s">
        <v>164</v>
      </c>
      <c r="B1" s="230"/>
      <c r="C1" s="230"/>
      <c r="D1" s="230"/>
      <c r="E1" s="230"/>
      <c r="F1" s="230"/>
      <c r="G1" s="230"/>
      <c r="H1" s="230"/>
      <c r="I1" s="230"/>
      <c r="J1" s="230"/>
      <c r="K1" s="230"/>
      <c r="L1" s="230"/>
      <c r="M1" s="230"/>
      <c r="N1" s="70"/>
    </row>
    <row r="2" spans="1:14" s="24" customFormat="1" ht="20.100000000000001" customHeight="1" x14ac:dyDescent="0.2">
      <c r="A2" s="231" t="s">
        <v>183</v>
      </c>
      <c r="B2" s="232"/>
      <c r="C2" s="232"/>
      <c r="D2" s="232"/>
      <c r="E2" s="232"/>
      <c r="F2" s="232"/>
      <c r="G2" s="232"/>
      <c r="H2" s="232"/>
      <c r="I2" s="232"/>
      <c r="J2" s="232"/>
      <c r="K2" s="232"/>
      <c r="L2" s="232"/>
      <c r="M2" s="232"/>
      <c r="N2" s="71"/>
    </row>
    <row r="3" spans="1:14" ht="110.25" x14ac:dyDescent="0.2">
      <c r="A3" s="30" t="s">
        <v>0</v>
      </c>
      <c r="B3" s="30" t="s">
        <v>14</v>
      </c>
      <c r="C3" s="30" t="s">
        <v>15</v>
      </c>
      <c r="D3" s="30" t="s">
        <v>185</v>
      </c>
      <c r="E3" s="30" t="s">
        <v>184</v>
      </c>
      <c r="F3" s="30" t="s">
        <v>1</v>
      </c>
      <c r="G3" s="30" t="str">
        <f>MucHoTro!C3</f>
        <v>Nếu tác giả thứ nhất là cán bộ thuộc biên chế của Nhà trường</v>
      </c>
      <c r="H3" s="30" t="str">
        <f>MucHoTro!D3</f>
        <v>Nếu tác giả liên hệ mà không là tác giả thứ nhất là cán bộ thuộc biên chế của Nhà trường</v>
      </c>
      <c r="I3" s="30" t="s">
        <v>26</v>
      </c>
      <c r="J3" s="30" t="s">
        <v>18</v>
      </c>
      <c r="K3" s="30" t="s">
        <v>19</v>
      </c>
      <c r="L3" s="30" t="s">
        <v>17</v>
      </c>
      <c r="M3" s="30" t="s">
        <v>30</v>
      </c>
      <c r="N3" s="22" t="s">
        <v>1</v>
      </c>
    </row>
    <row r="4" spans="1:14" s="49" customFormat="1" ht="15.75" x14ac:dyDescent="0.2">
      <c r="A4" s="38" t="s">
        <v>31</v>
      </c>
      <c r="B4" s="38" t="s">
        <v>33</v>
      </c>
      <c r="C4" s="38" t="s">
        <v>32</v>
      </c>
      <c r="D4" s="38"/>
      <c r="E4" s="38"/>
      <c r="F4" s="38" t="s">
        <v>34</v>
      </c>
      <c r="G4" s="38" t="s">
        <v>35</v>
      </c>
      <c r="H4" s="38" t="s">
        <v>36</v>
      </c>
      <c r="I4" s="38" t="s">
        <v>37</v>
      </c>
      <c r="J4" s="38" t="s">
        <v>38</v>
      </c>
      <c r="K4" s="38" t="s">
        <v>39</v>
      </c>
      <c r="L4" s="38" t="s">
        <v>40</v>
      </c>
      <c r="M4" s="38" t="s">
        <v>41</v>
      </c>
      <c r="N4" s="48"/>
    </row>
    <row r="5" spans="1:14" s="49" customFormat="1" ht="47.25" x14ac:dyDescent="0.2">
      <c r="A5" s="43">
        <v>1</v>
      </c>
      <c r="B5" s="57" t="s">
        <v>152</v>
      </c>
      <c r="C5" s="54" t="s">
        <v>186</v>
      </c>
      <c r="D5" s="54"/>
      <c r="E5" s="54"/>
      <c r="F5" s="62" t="s">
        <v>9</v>
      </c>
      <c r="G5" s="37" t="s">
        <v>13</v>
      </c>
      <c r="H5" s="37"/>
      <c r="I5" s="37"/>
      <c r="J5" s="45">
        <f>IF(F5="Q1a",MucHoTro!$H$5,IF(F5="Q1b",MucHoTro!$H$6,IF(F5="Q2",MucHoTro!$H$7,IF(F5="Q3",MucHoTro!$H$8,IF(F5="Q4",MucHoTro!$H$9)))))</f>
        <v>1.1000000000000001</v>
      </c>
      <c r="K5" s="43">
        <f>IF(G5="x",MucHoTro!$C$5,IF(H5="x",MucHoTro!$D$5,IF(I5="x",MucHoTro!$E$5)))</f>
        <v>1.5</v>
      </c>
      <c r="L5" s="46">
        <f t="shared" ref="L5:L35" si="0">J5*K5</f>
        <v>1.6500000000000001</v>
      </c>
      <c r="M5" s="47">
        <f t="shared" ref="M5:M35" si="1">L5*2000000</f>
        <v>3300000.0000000005</v>
      </c>
      <c r="N5" s="49" t="str">
        <f>IF(F5&lt;&gt;"",INDEX(MucHoTro!$B$5:$B$10,MATCH(Sheet1!F5,MucHoTro!$G$5:$G$10,0),1),"")</f>
        <v>Tạp chí trong nhóm Q2 thuộc lĩnh vực nghiên cứu gần nhất của bài báo
(Q2)</v>
      </c>
    </row>
    <row r="6" spans="1:14" s="49" customFormat="1" ht="31.5" x14ac:dyDescent="0.2">
      <c r="A6" s="43">
        <v>2</v>
      </c>
      <c r="B6" s="57" t="s">
        <v>48</v>
      </c>
      <c r="C6" s="54" t="s">
        <v>187</v>
      </c>
      <c r="D6" s="54"/>
      <c r="E6" s="54"/>
      <c r="F6" s="62" t="s">
        <v>9</v>
      </c>
      <c r="G6" s="37" t="s">
        <v>13</v>
      </c>
      <c r="H6" s="37"/>
      <c r="I6" s="37"/>
      <c r="J6" s="45">
        <f>IF(F6="Q1a",MucHoTro!$H$5,IF(F6="Q1b",MucHoTro!$H$6,IF(F6="Q2",MucHoTro!$H$7,IF(F6="Q3",MucHoTro!$H$8,IF(F6="Q4",MucHoTro!$H$9)))))</f>
        <v>1.1000000000000001</v>
      </c>
      <c r="K6" s="43">
        <f>IF(G6="x",MucHoTro!$C$5,IF(H6="x",MucHoTro!$D$5,IF(I6="x",MucHoTro!$E$5)))</f>
        <v>1.5</v>
      </c>
      <c r="L6" s="46">
        <f t="shared" si="0"/>
        <v>1.6500000000000001</v>
      </c>
      <c r="M6" s="47">
        <f t="shared" si="1"/>
        <v>3300000.0000000005</v>
      </c>
      <c r="N6" s="49" t="str">
        <f>IF(F6&lt;&gt;"",INDEX(MucHoTro!$B$5:$B$10,MATCH(Sheet1!F6,MucHoTro!$G$5:$G$10,0),1),"")</f>
        <v>Tạp chí trong nhóm Q2 thuộc lĩnh vực nghiên cứu gần nhất của bài báo
(Q2)</v>
      </c>
    </row>
    <row r="7" spans="1:14" s="49" customFormat="1" ht="47.25" x14ac:dyDescent="0.2">
      <c r="A7" s="43">
        <v>3</v>
      </c>
      <c r="B7" s="57" t="s">
        <v>49</v>
      </c>
      <c r="C7" s="54" t="s">
        <v>287</v>
      </c>
      <c r="D7" s="54"/>
      <c r="E7" s="54"/>
      <c r="F7" s="62" t="s">
        <v>10</v>
      </c>
      <c r="G7" s="37" t="s">
        <v>13</v>
      </c>
      <c r="H7" s="37"/>
      <c r="I7" s="37"/>
      <c r="J7" s="45">
        <f>IF(F7="Q1a",MucHoTro!$H$5,IF(F7="Q1b",MucHoTro!$H$6,IF(F7="Q2",MucHoTro!$H$7,IF(F7="Q3",MucHoTro!$H$8,IF(F7="Q4",MucHoTro!$H$9)))))</f>
        <v>0.9</v>
      </c>
      <c r="K7" s="43">
        <f>IF(G7="x",MucHoTro!$C$5,IF(H7="x",MucHoTro!$D$5,IF(I7="x",MucHoTro!$E$5)))</f>
        <v>1.5</v>
      </c>
      <c r="L7" s="46">
        <f t="shared" si="0"/>
        <v>1.35</v>
      </c>
      <c r="M7" s="47">
        <f t="shared" si="1"/>
        <v>2700000</v>
      </c>
      <c r="N7" s="49" t="str">
        <f>IF(F7&lt;&gt;"",INDEX(MucHoTro!$B$5:$B$10,MATCH(Sheet1!F7,MucHoTro!$G$5:$G$10,0),1),"")</f>
        <v>Tạp chí trong nhóm Q3 thuộc lĩnh vực nghiên cứu gần nhất của bài báo
(Q3)</v>
      </c>
    </row>
    <row r="8" spans="1:14" s="49" customFormat="1" ht="63" x14ac:dyDescent="0.2">
      <c r="A8" s="43">
        <v>4</v>
      </c>
      <c r="B8" s="57" t="s">
        <v>50</v>
      </c>
      <c r="C8" s="54" t="s">
        <v>188</v>
      </c>
      <c r="D8" s="54"/>
      <c r="E8" s="54"/>
      <c r="F8" s="62" t="s">
        <v>9</v>
      </c>
      <c r="G8" s="37" t="s">
        <v>13</v>
      </c>
      <c r="H8" s="37"/>
      <c r="I8" s="37"/>
      <c r="J8" s="45">
        <f>IF(F8="Q1a",MucHoTro!$H$5,IF(F8="Q1b",MucHoTro!$H$6,IF(F8="Q2",MucHoTro!$H$7,IF(F8="Q3",MucHoTro!$H$8,IF(F8="Q4",MucHoTro!$H$9)))))</f>
        <v>1.1000000000000001</v>
      </c>
      <c r="K8" s="43">
        <f>IF(G8="x",MucHoTro!$C$5,IF(H8="x",MucHoTro!$D$5,IF(I8="x",MucHoTro!$E$5)))</f>
        <v>1.5</v>
      </c>
      <c r="L8" s="46">
        <f t="shared" si="0"/>
        <v>1.6500000000000001</v>
      </c>
      <c r="M8" s="47">
        <f t="shared" si="1"/>
        <v>3300000.0000000005</v>
      </c>
      <c r="N8" s="49" t="str">
        <f>IF(F8&lt;&gt;"",INDEX(MucHoTro!$B$5:$B$10,MATCH(Sheet1!F8,MucHoTro!$G$5:$G$10,0),1),"")</f>
        <v>Tạp chí trong nhóm Q2 thuộc lĩnh vực nghiên cứu gần nhất của bài báo
(Q2)</v>
      </c>
    </row>
    <row r="9" spans="1:14" s="49" customFormat="1" ht="63" x14ac:dyDescent="0.2">
      <c r="A9" s="43">
        <v>5</v>
      </c>
      <c r="B9" s="57" t="s">
        <v>51</v>
      </c>
      <c r="C9" s="54" t="s">
        <v>189</v>
      </c>
      <c r="D9" s="54"/>
      <c r="E9" s="54"/>
      <c r="F9" s="62" t="s">
        <v>180</v>
      </c>
      <c r="G9" s="37" t="s">
        <v>13</v>
      </c>
      <c r="H9" s="37"/>
      <c r="I9" s="37"/>
      <c r="J9" s="45" t="b">
        <f>IF(F9="Q1a",MucHoTro!$H$5,IF(F9="Q1b",MucHoTro!$H$6,IF(F9="Q2",MucHoTro!$H$7,IF(F9="Q3",MucHoTro!$H$8,IF(F9="Q4",MucHoTro!$H$9)))))</f>
        <v>0</v>
      </c>
      <c r="K9" s="43">
        <f>IF(G9="x",MucHoTro!$C$5,IF(H9="x",MucHoTro!$D$5,IF(I9="x",MucHoTro!$E$5)))</f>
        <v>1.5</v>
      </c>
      <c r="L9" s="46">
        <f t="shared" si="0"/>
        <v>0</v>
      </c>
      <c r="M9" s="47">
        <f t="shared" si="1"/>
        <v>0</v>
      </c>
      <c r="N9" s="49" t="e">
        <f>IF(F9&lt;&gt;"",INDEX(MucHoTro!$B$5:$B$10,MATCH(Sheet1!F9,MucHoTro!$G$5:$G$10,0),1),"")</f>
        <v>#N/A</v>
      </c>
    </row>
    <row r="10" spans="1:14" s="49" customFormat="1" ht="63" x14ac:dyDescent="0.2">
      <c r="A10" s="43">
        <v>6</v>
      </c>
      <c r="B10" s="57" t="s">
        <v>52</v>
      </c>
      <c r="C10" s="54" t="s">
        <v>190</v>
      </c>
      <c r="D10" s="54"/>
      <c r="E10" s="54"/>
      <c r="F10" s="62" t="s">
        <v>9</v>
      </c>
      <c r="G10" s="37" t="s">
        <v>13</v>
      </c>
      <c r="H10" s="37"/>
      <c r="I10" s="37"/>
      <c r="J10" s="45">
        <f>IF(F10="Q1a",MucHoTro!$H$5,IF(F10="Q1b",MucHoTro!$H$6,IF(F10="Q2",MucHoTro!$H$7,IF(F10="Q3",MucHoTro!$H$8,IF(F10="Q4",MucHoTro!$H$9)))))</f>
        <v>1.1000000000000001</v>
      </c>
      <c r="K10" s="43">
        <f>IF(G10="x",MucHoTro!$C$5,IF(H10="x",MucHoTro!$D$5,IF(I10="x",MucHoTro!$E$5)))</f>
        <v>1.5</v>
      </c>
      <c r="L10" s="46">
        <f t="shared" si="0"/>
        <v>1.6500000000000001</v>
      </c>
      <c r="M10" s="47">
        <f t="shared" si="1"/>
        <v>3300000.0000000005</v>
      </c>
      <c r="N10" s="49" t="str">
        <f>IF(F10&lt;&gt;"",INDEX(MucHoTro!$B$5:$B$10,MATCH(Sheet1!F10,MucHoTro!$G$5:$G$10,0),1),"")</f>
        <v>Tạp chí trong nhóm Q2 thuộc lĩnh vực nghiên cứu gần nhất của bài báo
(Q2)</v>
      </c>
    </row>
    <row r="11" spans="1:14" s="49" customFormat="1" ht="63" x14ac:dyDescent="0.2">
      <c r="A11" s="43">
        <v>7</v>
      </c>
      <c r="B11" s="57" t="s">
        <v>53</v>
      </c>
      <c r="C11" s="53" t="s">
        <v>191</v>
      </c>
      <c r="D11" s="53"/>
      <c r="E11" s="53"/>
      <c r="F11" s="62" t="s">
        <v>180</v>
      </c>
      <c r="G11" s="37"/>
      <c r="H11" s="37"/>
      <c r="I11" s="37" t="s">
        <v>13</v>
      </c>
      <c r="J11" s="45" t="b">
        <f>IF(F11="Q1a",MucHoTro!$H$5,IF(F11="Q1b",MucHoTro!$H$6,IF(F11="Q2",MucHoTro!$H$7,IF(F11="Q3",MucHoTro!$H$8,IF(F11="Q4",MucHoTro!$H$9)))))</f>
        <v>0</v>
      </c>
      <c r="K11" s="43">
        <f>IF(G11="x",MucHoTro!$C$5,IF(H11="x",MucHoTro!$D$5,IF(I11="x",MucHoTro!$E$5)))</f>
        <v>1</v>
      </c>
      <c r="L11" s="46">
        <f t="shared" si="0"/>
        <v>0</v>
      </c>
      <c r="M11" s="47">
        <f t="shared" si="1"/>
        <v>0</v>
      </c>
      <c r="N11" s="49" t="e">
        <f>IF(F11&lt;&gt;"",INDEX(MucHoTro!$B$5:$B$10,MATCH(Sheet1!F11,MucHoTro!$G$5:$G$10,0),1),"")</f>
        <v>#N/A</v>
      </c>
    </row>
    <row r="12" spans="1:14" s="49" customFormat="1" ht="78.75" x14ac:dyDescent="0.2">
      <c r="A12" s="43">
        <v>8</v>
      </c>
      <c r="B12" s="57" t="s">
        <v>54</v>
      </c>
      <c r="C12" s="53" t="s">
        <v>192</v>
      </c>
      <c r="D12" s="53"/>
      <c r="E12" s="53"/>
      <c r="F12" s="62" t="s">
        <v>180</v>
      </c>
      <c r="G12" s="37"/>
      <c r="H12" s="37"/>
      <c r="I12" s="37" t="s">
        <v>13</v>
      </c>
      <c r="J12" s="45" t="b">
        <f>IF(F12="Q1a",MucHoTro!$H$5,IF(F12="Q1b",MucHoTro!$H$6,IF(F12="Q2",MucHoTro!$H$7,IF(F12="Q3",MucHoTro!$H$8,IF(F12="Q4",MucHoTro!$H$9)))))</f>
        <v>0</v>
      </c>
      <c r="K12" s="43">
        <f>IF(G12="x",MucHoTro!$C$5,IF(H12="x",MucHoTro!$D$5,IF(I12="x",MucHoTro!$E$5)))</f>
        <v>1</v>
      </c>
      <c r="L12" s="46">
        <f t="shared" si="0"/>
        <v>0</v>
      </c>
      <c r="M12" s="47">
        <f t="shared" si="1"/>
        <v>0</v>
      </c>
      <c r="N12" s="49" t="e">
        <f>IF(F12&lt;&gt;"",INDEX(MucHoTro!$B$5:$B$10,MATCH(Sheet1!F12,MucHoTro!$G$5:$G$10,0),1),"")</f>
        <v>#N/A</v>
      </c>
    </row>
    <row r="13" spans="1:14" s="49" customFormat="1" ht="47.25" x14ac:dyDescent="0.2">
      <c r="A13" s="43">
        <v>9</v>
      </c>
      <c r="B13" s="57" t="s">
        <v>55</v>
      </c>
      <c r="C13" s="53" t="s">
        <v>193</v>
      </c>
      <c r="D13" s="53"/>
      <c r="E13" s="53"/>
      <c r="F13" s="63" t="s">
        <v>9</v>
      </c>
      <c r="G13" s="37"/>
      <c r="H13" s="37"/>
      <c r="I13" s="37" t="s">
        <v>13</v>
      </c>
      <c r="J13" s="45">
        <f>IF(F13="Q1a",MucHoTro!$H$5,IF(F13="Q1b",MucHoTro!$H$6,IF(F13="Q2",MucHoTro!$H$7,IF(F13="Q3",MucHoTro!$H$8,IF(F13="Q4",MucHoTro!$H$9)))))</f>
        <v>1.1000000000000001</v>
      </c>
      <c r="K13" s="43">
        <f>IF(G13="x",MucHoTro!$C$5,IF(H13="x",MucHoTro!$D$5,IF(I13="x",MucHoTro!$E$5)))</f>
        <v>1</v>
      </c>
      <c r="L13" s="46">
        <f t="shared" si="0"/>
        <v>1.1000000000000001</v>
      </c>
      <c r="M13" s="47">
        <f t="shared" si="1"/>
        <v>2200000</v>
      </c>
      <c r="N13" s="49" t="str">
        <f>IF(F13&lt;&gt;"",INDEX(MucHoTro!$B$5:$B$10,MATCH(Sheet1!F13,MucHoTro!$G$5:$G$10,0),1),"")</f>
        <v>Tạp chí trong nhóm Q2 thuộc lĩnh vực nghiên cứu gần nhất của bài báo
(Q2)</v>
      </c>
    </row>
    <row r="14" spans="1:14" s="49" customFormat="1" ht="63" x14ac:dyDescent="0.2">
      <c r="A14" s="43">
        <v>10</v>
      </c>
      <c r="B14" s="57" t="s">
        <v>56</v>
      </c>
      <c r="C14" s="54" t="s">
        <v>203</v>
      </c>
      <c r="D14" s="54"/>
      <c r="E14" s="54"/>
      <c r="F14" s="63" t="s">
        <v>180</v>
      </c>
      <c r="G14" s="37" t="s">
        <v>13</v>
      </c>
      <c r="H14" s="37"/>
      <c r="I14" s="37"/>
      <c r="J14" s="45" t="b">
        <f>IF(F14="Q1a",MucHoTro!$H$5,IF(F14="Q1b",MucHoTro!$H$6,IF(F14="Q2",MucHoTro!$H$7,IF(F14="Q3",MucHoTro!$H$8,IF(F14="Q4",MucHoTro!$H$9)))))</f>
        <v>0</v>
      </c>
      <c r="K14" s="43">
        <f>IF(G14="x",MucHoTro!$C$5,IF(H14="x",MucHoTro!$D$5,IF(I14="x",MucHoTro!$E$5)))</f>
        <v>1.5</v>
      </c>
      <c r="L14" s="46">
        <f t="shared" si="0"/>
        <v>0</v>
      </c>
      <c r="M14" s="47">
        <f t="shared" si="1"/>
        <v>0</v>
      </c>
      <c r="N14" s="49" t="e">
        <f>IF(F14&lt;&gt;"",INDEX(MucHoTro!$B$5:$B$10,MATCH(Sheet1!F14,MucHoTro!$G$5:$G$10,0),1),"")</f>
        <v>#N/A</v>
      </c>
    </row>
    <row r="15" spans="1:14" s="49" customFormat="1" ht="63" x14ac:dyDescent="0.2">
      <c r="A15" s="43">
        <v>11</v>
      </c>
      <c r="B15" s="57" t="s">
        <v>57</v>
      </c>
      <c r="C15" s="54" t="s">
        <v>202</v>
      </c>
      <c r="D15" s="54"/>
      <c r="E15" s="54"/>
      <c r="F15" s="63" t="s">
        <v>180</v>
      </c>
      <c r="G15" s="37"/>
      <c r="H15" s="37"/>
      <c r="I15" s="37" t="s">
        <v>13</v>
      </c>
      <c r="J15" s="45" t="b">
        <f>IF(F15="Q1a",MucHoTro!$H$5,IF(F15="Q1b",MucHoTro!$H$6,IF(F15="Q2",MucHoTro!$H$7,IF(F15="Q3",MucHoTro!$H$8,IF(F15="Q4",MucHoTro!$H$9)))))</f>
        <v>0</v>
      </c>
      <c r="K15" s="43">
        <f>IF(G15="x",MucHoTro!$C$5,IF(H15="x",MucHoTro!$D$5,IF(I15="x",MucHoTro!$E$5)))</f>
        <v>1</v>
      </c>
      <c r="L15" s="46">
        <f t="shared" si="0"/>
        <v>0</v>
      </c>
      <c r="M15" s="47">
        <f t="shared" si="1"/>
        <v>0</v>
      </c>
      <c r="N15" s="49" t="e">
        <f>IF(F15&lt;&gt;"",INDEX(MucHoTro!$B$5:$B$10,MATCH(Sheet1!F15,MucHoTro!$G$5:$G$10,0),1),"")</f>
        <v>#N/A</v>
      </c>
    </row>
    <row r="16" spans="1:14" s="49" customFormat="1" ht="63" x14ac:dyDescent="0.2">
      <c r="A16" s="43">
        <v>12</v>
      </c>
      <c r="B16" s="57" t="s">
        <v>58</v>
      </c>
      <c r="C16" s="54" t="s">
        <v>204</v>
      </c>
      <c r="D16" s="54"/>
      <c r="E16" s="54"/>
      <c r="F16" s="63" t="s">
        <v>9</v>
      </c>
      <c r="G16" s="37"/>
      <c r="H16" s="37"/>
      <c r="I16" s="37" t="s">
        <v>13</v>
      </c>
      <c r="J16" s="45">
        <f>IF(F16="Q1a",MucHoTro!$H$5,IF(F16="Q1b",MucHoTro!$H$6,IF(F16="Q2",MucHoTro!$H$7,IF(F16="Q3",MucHoTro!$H$8,IF(F16="Q4",MucHoTro!$H$9)))))</f>
        <v>1.1000000000000001</v>
      </c>
      <c r="K16" s="43">
        <f>IF(G16="x",MucHoTro!$C$5,IF(H16="x",MucHoTro!$D$5,IF(I16="x",MucHoTro!$E$5)))</f>
        <v>1</v>
      </c>
      <c r="L16" s="46">
        <f t="shared" si="0"/>
        <v>1.1000000000000001</v>
      </c>
      <c r="M16" s="47">
        <f t="shared" si="1"/>
        <v>2200000</v>
      </c>
      <c r="N16" s="49" t="str">
        <f>IF(F16&lt;&gt;"",INDEX(MucHoTro!$B$5:$B$10,MATCH(Sheet1!F16,MucHoTro!$G$5:$G$10,0),1),"")</f>
        <v>Tạp chí trong nhóm Q2 thuộc lĩnh vực nghiên cứu gần nhất của bài báo
(Q2)</v>
      </c>
    </row>
    <row r="17" spans="1:14" s="49" customFormat="1" ht="63" x14ac:dyDescent="0.2">
      <c r="A17" s="43">
        <v>13</v>
      </c>
      <c r="B17" s="57" t="s">
        <v>59</v>
      </c>
      <c r="C17" s="54" t="s">
        <v>194</v>
      </c>
      <c r="D17" s="54"/>
      <c r="E17" s="54"/>
      <c r="F17" s="44" t="s">
        <v>180</v>
      </c>
      <c r="G17" s="37"/>
      <c r="H17" s="37"/>
      <c r="I17" s="37" t="s">
        <v>13</v>
      </c>
      <c r="J17" s="45" t="b">
        <f>IF(F17="Q1a",MucHoTro!$H$5,IF(F17="Q1b",MucHoTro!$H$6,IF(F17="Q2",MucHoTro!$H$7,IF(F17="Q3",MucHoTro!$H$8,IF(F17="Q4",MucHoTro!$H$9)))))</f>
        <v>0</v>
      </c>
      <c r="K17" s="43">
        <f>IF(G17="x",MucHoTro!$C$5,IF(H17="x",MucHoTro!$D$5,IF(I17="x",MucHoTro!$E$5)))</f>
        <v>1</v>
      </c>
      <c r="L17" s="46">
        <f t="shared" si="0"/>
        <v>0</v>
      </c>
      <c r="M17" s="47">
        <f t="shared" si="1"/>
        <v>0</v>
      </c>
      <c r="N17" s="49" t="e">
        <f>IF(F17&lt;&gt;"",INDEX(MucHoTro!$B$5:$B$10,MATCH(Sheet1!F17,MucHoTro!$G$5:$G$10,0),1),"")</f>
        <v>#N/A</v>
      </c>
    </row>
    <row r="18" spans="1:14" s="49" customFormat="1" ht="63" x14ac:dyDescent="0.2">
      <c r="A18" s="43">
        <v>14</v>
      </c>
      <c r="B18" s="57" t="s">
        <v>60</v>
      </c>
      <c r="C18" s="54" t="s">
        <v>195</v>
      </c>
      <c r="D18" s="54"/>
      <c r="E18" s="54"/>
      <c r="F18" s="44" t="s">
        <v>180</v>
      </c>
      <c r="G18" s="37" t="s">
        <v>13</v>
      </c>
      <c r="H18" s="37"/>
      <c r="I18" s="37"/>
      <c r="J18" s="45" t="b">
        <f>IF(F18="Q1a",MucHoTro!$H$5,IF(F18="Q1b",MucHoTro!$H$6,IF(F18="Q2",MucHoTro!$H$7,IF(F18="Q3",MucHoTro!$H$8,IF(F18="Q4",MucHoTro!$H$9)))))</f>
        <v>0</v>
      </c>
      <c r="K18" s="43">
        <f>IF(G18="x",MucHoTro!$C$5,IF(H18="x",MucHoTro!$D$5,IF(I18="x",MucHoTro!$E$5)))</f>
        <v>1.5</v>
      </c>
      <c r="L18" s="46">
        <f t="shared" si="0"/>
        <v>0</v>
      </c>
      <c r="M18" s="47">
        <f t="shared" si="1"/>
        <v>0</v>
      </c>
      <c r="N18" s="49" t="e">
        <f>IF(F18&lt;&gt;"",INDEX(MucHoTro!$B$5:$B$10,MATCH(Sheet1!F18,MucHoTro!$G$5:$G$10,0),1),"")</f>
        <v>#N/A</v>
      </c>
    </row>
    <row r="19" spans="1:14" s="49" customFormat="1" ht="78.75" x14ac:dyDescent="0.2">
      <c r="A19" s="43">
        <v>15</v>
      </c>
      <c r="B19" s="58" t="s">
        <v>61</v>
      </c>
      <c r="C19" s="54" t="s">
        <v>196</v>
      </c>
      <c r="D19" s="54"/>
      <c r="E19" s="54"/>
      <c r="F19" s="44" t="s">
        <v>9</v>
      </c>
      <c r="G19" s="37" t="s">
        <v>13</v>
      </c>
      <c r="H19" s="37"/>
      <c r="I19" s="37"/>
      <c r="J19" s="45">
        <f>IF(F19="Q1a",MucHoTro!$H$5,IF(F19="Q1b",MucHoTro!$H$6,IF(F19="Q2",MucHoTro!$H$7,IF(F19="Q3",MucHoTro!$H$8,IF(F19="Q4",MucHoTro!$H$9)))))</f>
        <v>1.1000000000000001</v>
      </c>
      <c r="K19" s="43">
        <f>IF(G19="x",MucHoTro!$C$5,IF(H19="x",MucHoTro!$D$5,IF(I19="x",MucHoTro!$E$5)))</f>
        <v>1.5</v>
      </c>
      <c r="L19" s="46">
        <f t="shared" si="0"/>
        <v>1.6500000000000001</v>
      </c>
      <c r="M19" s="47">
        <f t="shared" si="1"/>
        <v>3300000.0000000005</v>
      </c>
      <c r="N19" s="49" t="str">
        <f>IF(F19&lt;&gt;"",INDEX(MucHoTro!$B$5:$B$10,MATCH(Sheet1!F19,MucHoTro!$G$5:$G$10,0),1),"")</f>
        <v>Tạp chí trong nhóm Q2 thuộc lĩnh vực nghiên cứu gần nhất của bài báo
(Q2)</v>
      </c>
    </row>
    <row r="20" spans="1:14" s="49" customFormat="1" ht="63" x14ac:dyDescent="0.2">
      <c r="A20" s="43">
        <v>16</v>
      </c>
      <c r="B20" s="57" t="s">
        <v>62</v>
      </c>
      <c r="C20" s="54" t="s">
        <v>212</v>
      </c>
      <c r="D20" s="54"/>
      <c r="E20" s="54"/>
      <c r="F20" s="44" t="s">
        <v>180</v>
      </c>
      <c r="G20" s="37" t="s">
        <v>13</v>
      </c>
      <c r="H20" s="37"/>
      <c r="I20" s="37"/>
      <c r="J20" s="45" t="b">
        <f>IF(F20="Q1a",MucHoTro!$H$5,IF(F20="Q1b",MucHoTro!$H$6,IF(F20="Q2",MucHoTro!$H$7,IF(F20="Q3",MucHoTro!$H$8,IF(F20="Q4",MucHoTro!$H$9)))))</f>
        <v>0</v>
      </c>
      <c r="K20" s="43">
        <f>IF(G20="x",MucHoTro!$C$5,IF(H20="x",MucHoTro!$D$5,IF(I20="x",MucHoTro!$E$5)))</f>
        <v>1.5</v>
      </c>
      <c r="L20" s="46">
        <f t="shared" si="0"/>
        <v>0</v>
      </c>
      <c r="M20" s="47">
        <f t="shared" si="1"/>
        <v>0</v>
      </c>
      <c r="N20" s="49" t="e">
        <f>IF(F20&lt;&gt;"",INDEX(MucHoTro!$B$5:$B$10,MATCH(Sheet1!F20,MucHoTro!$G$5:$G$10,0),1),"")</f>
        <v>#N/A</v>
      </c>
    </row>
    <row r="21" spans="1:14" s="49" customFormat="1" ht="78.75" x14ac:dyDescent="0.2">
      <c r="A21" s="43">
        <v>17</v>
      </c>
      <c r="B21" s="57" t="s">
        <v>63</v>
      </c>
      <c r="C21" s="54" t="s">
        <v>213</v>
      </c>
      <c r="D21" s="54"/>
      <c r="E21" s="54"/>
      <c r="F21" s="44" t="s">
        <v>180</v>
      </c>
      <c r="G21" s="37" t="s">
        <v>13</v>
      </c>
      <c r="H21" s="37"/>
      <c r="I21" s="37"/>
      <c r="J21" s="45" t="b">
        <f>IF(F21="Q1a",MucHoTro!$H$5,IF(F21="Q1b",MucHoTro!$H$6,IF(F21="Q2",MucHoTro!$H$7,IF(F21="Q3",MucHoTro!$H$8,IF(F21="Q4",MucHoTro!$H$9)))))</f>
        <v>0</v>
      </c>
      <c r="K21" s="43">
        <f>IF(G21="x",MucHoTro!$C$5,IF(H21="x",MucHoTro!$D$5,IF(I21="x",MucHoTro!$E$5)))</f>
        <v>1.5</v>
      </c>
      <c r="L21" s="46">
        <f t="shared" si="0"/>
        <v>0</v>
      </c>
      <c r="M21" s="47">
        <f t="shared" si="1"/>
        <v>0</v>
      </c>
      <c r="N21" s="49" t="e">
        <f>IF(F21&lt;&gt;"",INDEX(MucHoTro!$B$5:$B$10,MATCH(Sheet1!F21,MucHoTro!$G$5:$G$10,0),1),"")</f>
        <v>#N/A</v>
      </c>
    </row>
    <row r="22" spans="1:14" s="49" customFormat="1" ht="63" x14ac:dyDescent="0.2">
      <c r="A22" s="43">
        <v>18</v>
      </c>
      <c r="B22" s="57" t="s">
        <v>64</v>
      </c>
      <c r="C22" s="54" t="s">
        <v>214</v>
      </c>
      <c r="D22" s="54"/>
      <c r="E22" s="54"/>
      <c r="F22" s="44" t="s">
        <v>10</v>
      </c>
      <c r="G22" s="37"/>
      <c r="H22" s="37"/>
      <c r="I22" s="37" t="s">
        <v>13</v>
      </c>
      <c r="J22" s="45">
        <f>IF(F22="Q1a",MucHoTro!$H$5,IF(F22="Q1b",MucHoTro!$H$6,IF(F22="Q2",MucHoTro!$H$7,IF(F22="Q3",MucHoTro!$H$8,IF(F22="Q4",MucHoTro!$H$9)))))</f>
        <v>0.9</v>
      </c>
      <c r="K22" s="43">
        <f>IF(G22="x",MucHoTro!$C$5,IF(H22="x",MucHoTro!$D$5,IF(I22="x",MucHoTro!$E$5)))</f>
        <v>1</v>
      </c>
      <c r="L22" s="46">
        <f t="shared" si="0"/>
        <v>0.9</v>
      </c>
      <c r="M22" s="47">
        <f t="shared" si="1"/>
        <v>1800000</v>
      </c>
      <c r="N22" s="49" t="str">
        <f>IF(F22&lt;&gt;"",INDEX(MucHoTro!$B$5:$B$10,MATCH(Sheet1!F22,MucHoTro!$G$5:$G$10,0),1),"")</f>
        <v>Tạp chí trong nhóm Q3 thuộc lĩnh vực nghiên cứu gần nhất của bài báo
(Q3)</v>
      </c>
    </row>
    <row r="23" spans="1:14" s="49" customFormat="1" ht="78.75" x14ac:dyDescent="0.2">
      <c r="A23" s="43">
        <v>19</v>
      </c>
      <c r="B23" s="57" t="s">
        <v>65</v>
      </c>
      <c r="C23" s="54" t="s">
        <v>215</v>
      </c>
      <c r="D23" s="54"/>
      <c r="E23" s="54"/>
      <c r="F23" s="44" t="s">
        <v>180</v>
      </c>
      <c r="G23" s="37" t="s">
        <v>13</v>
      </c>
      <c r="H23" s="37"/>
      <c r="I23" s="37"/>
      <c r="J23" s="45" t="b">
        <f>IF(F23="Q1a",MucHoTro!$H$5,IF(F23="Q1b",MucHoTro!$H$6,IF(F23="Q2",MucHoTro!$H$7,IF(F23="Q3",MucHoTro!$H$8,IF(F23="Q4",MucHoTro!$H$9)))))</f>
        <v>0</v>
      </c>
      <c r="K23" s="43">
        <f>IF(G23="x",MucHoTro!$C$5,IF(H23="x",MucHoTro!$D$5,IF(I23="x",MucHoTro!$E$5)))</f>
        <v>1.5</v>
      </c>
      <c r="L23" s="46">
        <f t="shared" si="0"/>
        <v>0</v>
      </c>
      <c r="M23" s="47">
        <f t="shared" si="1"/>
        <v>0</v>
      </c>
      <c r="N23" s="49" t="e">
        <f>IF(F23&lt;&gt;"",INDEX(MucHoTro!$B$5:$B$10,MATCH(Sheet1!F23,MucHoTro!$G$5:$G$10,0),1),"")</f>
        <v>#N/A</v>
      </c>
    </row>
    <row r="24" spans="1:14" s="49" customFormat="1" ht="63" x14ac:dyDescent="0.2">
      <c r="A24" s="43">
        <v>20</v>
      </c>
      <c r="B24" s="57" t="s">
        <v>66</v>
      </c>
      <c r="C24" s="57" t="s">
        <v>205</v>
      </c>
      <c r="D24" s="57"/>
      <c r="E24" s="57"/>
      <c r="F24" s="44" t="s">
        <v>9</v>
      </c>
      <c r="G24" s="37" t="s">
        <v>13</v>
      </c>
      <c r="H24" s="37"/>
      <c r="I24" s="37"/>
      <c r="J24" s="45">
        <f>IF(F24="Q1a",MucHoTro!$H$5,IF(F24="Q1b",MucHoTro!$H$6,IF(F24="Q2",MucHoTro!$H$7,IF(F24="Q3",MucHoTro!$H$8,IF(F24="Q4",MucHoTro!$H$9)))))</f>
        <v>1.1000000000000001</v>
      </c>
      <c r="K24" s="43">
        <f>IF(G24="x",MucHoTro!$C$5,IF(H24="x",MucHoTro!$D$5,IF(I24="x",MucHoTro!$E$5)))</f>
        <v>1.5</v>
      </c>
      <c r="L24" s="46">
        <f t="shared" si="0"/>
        <v>1.6500000000000001</v>
      </c>
      <c r="M24" s="47">
        <f t="shared" si="1"/>
        <v>3300000.0000000005</v>
      </c>
      <c r="N24" s="49" t="str">
        <f>IF(F24&lt;&gt;"",INDEX(MucHoTro!$B$5:$B$10,MATCH(Sheet1!F24,MucHoTro!$G$5:$G$10,0),1),"")</f>
        <v>Tạp chí trong nhóm Q2 thuộc lĩnh vực nghiên cứu gần nhất của bài báo
(Q2)</v>
      </c>
    </row>
    <row r="25" spans="1:14" s="49" customFormat="1" ht="78.75" x14ac:dyDescent="0.2">
      <c r="A25" s="43">
        <v>21</v>
      </c>
      <c r="B25" s="57" t="s">
        <v>67</v>
      </c>
      <c r="C25" s="64" t="s">
        <v>197</v>
      </c>
      <c r="D25" s="64"/>
      <c r="E25" s="64"/>
      <c r="F25" s="44" t="s">
        <v>9</v>
      </c>
      <c r="G25" s="37"/>
      <c r="H25" s="37"/>
      <c r="I25" s="37" t="s">
        <v>13</v>
      </c>
      <c r="J25" s="45">
        <f>IF(F25="Q1a",MucHoTro!$H$5,IF(F25="Q1b",MucHoTro!$H$6,IF(F25="Q2",MucHoTro!$H$7,IF(F25="Q3",MucHoTro!$H$8,IF(F25="Q4",MucHoTro!$H$9)))))</f>
        <v>1.1000000000000001</v>
      </c>
      <c r="K25" s="43">
        <f>IF(G25="x",MucHoTro!$C$5,IF(H25="x",MucHoTro!$D$5,IF(I25="x",MucHoTro!$E$5)))</f>
        <v>1</v>
      </c>
      <c r="L25" s="46">
        <f t="shared" si="0"/>
        <v>1.1000000000000001</v>
      </c>
      <c r="M25" s="47">
        <f t="shared" si="1"/>
        <v>2200000</v>
      </c>
      <c r="N25" s="49" t="str">
        <f>IF(F25&lt;&gt;"",INDEX(MucHoTro!$B$5:$B$10,MATCH(Sheet1!F25,MucHoTro!$G$5:$G$10,0),1),"")</f>
        <v>Tạp chí trong nhóm Q2 thuộc lĩnh vực nghiên cứu gần nhất của bài báo
(Q2)</v>
      </c>
    </row>
    <row r="26" spans="1:14" s="49" customFormat="1" ht="63" x14ac:dyDescent="0.2">
      <c r="A26" s="43">
        <v>22</v>
      </c>
      <c r="B26" s="57" t="s">
        <v>68</v>
      </c>
      <c r="C26" s="57" t="s">
        <v>206</v>
      </c>
      <c r="D26" s="57"/>
      <c r="E26" s="57"/>
      <c r="F26" s="44" t="s">
        <v>9</v>
      </c>
      <c r="G26" s="37"/>
      <c r="H26" s="37"/>
      <c r="I26" s="37" t="s">
        <v>13</v>
      </c>
      <c r="J26" s="45">
        <f>IF(F26="Q1a",MucHoTro!$H$5,IF(F26="Q1b",MucHoTro!$H$6,IF(F26="Q2",MucHoTro!$H$7,IF(F26="Q3",MucHoTro!$H$8,IF(F26="Q4",MucHoTro!$H$9)))))</f>
        <v>1.1000000000000001</v>
      </c>
      <c r="K26" s="43">
        <f>IF(G26="x",MucHoTro!$C$5,IF(H26="x",MucHoTro!$D$5,IF(I26="x",MucHoTro!$E$5)))</f>
        <v>1</v>
      </c>
      <c r="L26" s="46">
        <f t="shared" si="0"/>
        <v>1.1000000000000001</v>
      </c>
      <c r="M26" s="47">
        <f t="shared" si="1"/>
        <v>2200000</v>
      </c>
      <c r="N26" s="49" t="str">
        <f>IF(F26&lt;&gt;"",INDEX(MucHoTro!$B$5:$B$10,MATCH(Sheet1!F26,MucHoTro!$G$5:$G$10,0),1),"")</f>
        <v>Tạp chí trong nhóm Q2 thuộc lĩnh vực nghiên cứu gần nhất của bài báo
(Q2)</v>
      </c>
    </row>
    <row r="27" spans="1:14" s="49" customFormat="1" ht="78.75" x14ac:dyDescent="0.2">
      <c r="A27" s="43">
        <v>23</v>
      </c>
      <c r="B27" s="57" t="s">
        <v>69</v>
      </c>
      <c r="C27" s="57" t="s">
        <v>216</v>
      </c>
      <c r="D27" s="57"/>
      <c r="E27" s="57"/>
      <c r="F27" s="44" t="s">
        <v>180</v>
      </c>
      <c r="G27" s="37"/>
      <c r="H27" s="37"/>
      <c r="I27" s="37" t="s">
        <v>13</v>
      </c>
      <c r="J27" s="45" t="b">
        <f>IF(F27="Q1a",MucHoTro!$H$5,IF(F27="Q1b",MucHoTro!$H$6,IF(F27="Q2",MucHoTro!$H$7,IF(F27="Q3",MucHoTro!$H$8,IF(F27="Q4",MucHoTro!$H$9)))))</f>
        <v>0</v>
      </c>
      <c r="K27" s="43">
        <f>IF(G27="x",MucHoTro!$C$5,IF(H27="x",MucHoTro!$D$5,IF(I27="x",MucHoTro!$E$5)))</f>
        <v>1</v>
      </c>
      <c r="L27" s="46">
        <f t="shared" si="0"/>
        <v>0</v>
      </c>
      <c r="M27" s="47">
        <f t="shared" si="1"/>
        <v>0</v>
      </c>
      <c r="N27" s="49" t="e">
        <f>IF(F27&lt;&gt;"",INDEX(MucHoTro!$B$5:$B$10,MATCH(Sheet1!F27,MucHoTro!$G$5:$G$10,0),1),"")</f>
        <v>#N/A</v>
      </c>
    </row>
    <row r="28" spans="1:14" s="49" customFormat="1" ht="78.75" x14ac:dyDescent="0.2">
      <c r="A28" s="43">
        <v>24</v>
      </c>
      <c r="B28" s="57" t="s">
        <v>70</v>
      </c>
      <c r="C28" s="64" t="s">
        <v>217</v>
      </c>
      <c r="D28" s="64"/>
      <c r="E28" s="64"/>
      <c r="F28" s="44" t="s">
        <v>10</v>
      </c>
      <c r="G28" s="37" t="s">
        <v>13</v>
      </c>
      <c r="H28" s="37"/>
      <c r="I28" s="37"/>
      <c r="J28" s="45">
        <f>IF(F28="Q1a",MucHoTro!$H$5,IF(F28="Q1b",MucHoTro!$H$6,IF(F28="Q2",MucHoTro!$H$7,IF(F28="Q3",MucHoTro!$H$8,IF(F28="Q4",MucHoTro!$H$9)))))</f>
        <v>0.9</v>
      </c>
      <c r="K28" s="43">
        <f>IF(G28="x",MucHoTro!$C$5,IF(H28="x",MucHoTro!$D$5,IF(I28="x",MucHoTro!$E$5)))</f>
        <v>1.5</v>
      </c>
      <c r="L28" s="46">
        <f t="shared" si="0"/>
        <v>1.35</v>
      </c>
      <c r="M28" s="47">
        <f t="shared" si="1"/>
        <v>2700000</v>
      </c>
      <c r="N28" s="49" t="str">
        <f>IF(F28&lt;&gt;"",INDEX(MucHoTro!$B$5:$B$10,MATCH(Sheet1!F28,MucHoTro!$G$5:$G$10,0),1),"")</f>
        <v>Tạp chí trong nhóm Q3 thuộc lĩnh vực nghiên cứu gần nhất của bài báo
(Q3)</v>
      </c>
    </row>
    <row r="29" spans="1:14" s="49" customFormat="1" ht="78.75" x14ac:dyDescent="0.2">
      <c r="A29" s="43">
        <v>25</v>
      </c>
      <c r="B29" s="57" t="s">
        <v>71</v>
      </c>
      <c r="C29" s="57" t="s">
        <v>198</v>
      </c>
      <c r="D29" s="57"/>
      <c r="E29" s="57"/>
      <c r="F29" s="44" t="s">
        <v>10</v>
      </c>
      <c r="G29" s="37"/>
      <c r="H29" s="37"/>
      <c r="I29" s="37" t="s">
        <v>13</v>
      </c>
      <c r="J29" s="45">
        <f>IF(F29="Q1a",MucHoTro!$H$5,IF(F29="Q1b",MucHoTro!$H$6,IF(F29="Q2",MucHoTro!$H$7,IF(F29="Q3",MucHoTro!$H$8,IF(F29="Q4",MucHoTro!$H$9)))))</f>
        <v>0.9</v>
      </c>
      <c r="K29" s="43">
        <f>IF(G29="x",MucHoTro!$C$5,IF(H29="x",MucHoTro!$D$5,IF(I29="x",MucHoTro!$E$5)))</f>
        <v>1</v>
      </c>
      <c r="L29" s="46">
        <f t="shared" si="0"/>
        <v>0.9</v>
      </c>
      <c r="M29" s="47">
        <f t="shared" si="1"/>
        <v>1800000</v>
      </c>
      <c r="N29" s="49" t="str">
        <f>IF(F29&lt;&gt;"",INDEX(MucHoTro!$B$5:$B$10,MATCH(Sheet1!F29,MucHoTro!$G$5:$G$10,0),1),"")</f>
        <v>Tạp chí trong nhóm Q3 thuộc lĩnh vực nghiên cứu gần nhất của bài báo
(Q3)</v>
      </c>
    </row>
    <row r="30" spans="1:14" s="50" customFormat="1" ht="94.5" x14ac:dyDescent="0.2">
      <c r="A30" s="43">
        <v>26</v>
      </c>
      <c r="B30" s="57" t="s">
        <v>72</v>
      </c>
      <c r="C30" s="57" t="s">
        <v>218</v>
      </c>
      <c r="D30" s="57"/>
      <c r="E30" s="57"/>
      <c r="F30" s="44" t="s">
        <v>180</v>
      </c>
      <c r="G30" s="37" t="s">
        <v>13</v>
      </c>
      <c r="H30" s="37"/>
      <c r="I30" s="37"/>
      <c r="J30" s="45" t="b">
        <f>IF(F30="Q1a",MucHoTro!$H$5,IF(F30="Q1b",MucHoTro!$H$6,IF(F30="Q2",MucHoTro!$H$7,IF(F30="Q3",MucHoTro!$H$8,IF(F30="Q4",MucHoTro!$H$9)))))</f>
        <v>0</v>
      </c>
      <c r="K30" s="43">
        <f>IF(G30="x",MucHoTro!$C$5,IF(H30="x",MucHoTro!$D$5,IF(I30="x",MucHoTro!$E$5)))</f>
        <v>1.5</v>
      </c>
      <c r="L30" s="46">
        <f t="shared" si="0"/>
        <v>0</v>
      </c>
      <c r="M30" s="47">
        <f t="shared" si="1"/>
        <v>0</v>
      </c>
      <c r="N30" s="50" t="e">
        <f>IF(F30&lt;&gt;"",INDEX(MucHoTro!$B$5:$B$10,MATCH(Sheet1!F30,MucHoTro!$G$5:$G$10,0),1),"")</f>
        <v>#N/A</v>
      </c>
    </row>
    <row r="31" spans="1:14" s="49" customFormat="1" ht="63" x14ac:dyDescent="0.2">
      <c r="A31" s="43">
        <v>27</v>
      </c>
      <c r="B31" s="57" t="s">
        <v>73</v>
      </c>
      <c r="C31" s="64" t="s">
        <v>219</v>
      </c>
      <c r="D31" s="64"/>
      <c r="E31" s="64"/>
      <c r="F31" s="44" t="s">
        <v>180</v>
      </c>
      <c r="G31" s="37" t="s">
        <v>13</v>
      </c>
      <c r="H31" s="37"/>
      <c r="I31" s="37"/>
      <c r="J31" s="45" t="b">
        <f>IF(F31="Q1a",MucHoTro!$H$5,IF(F31="Q1b",MucHoTro!$H$6,IF(F31="Q2",MucHoTro!$H$7,IF(F31="Q3",MucHoTro!$H$8,IF(F31="Q4",MucHoTro!$H$9)))))</f>
        <v>0</v>
      </c>
      <c r="K31" s="43">
        <f>IF(G31="x",MucHoTro!$C$5,IF(H31="x",MucHoTro!$D$5,IF(I31="x",MucHoTro!$E$5)))</f>
        <v>1.5</v>
      </c>
      <c r="L31" s="46">
        <f t="shared" si="0"/>
        <v>0</v>
      </c>
      <c r="M31" s="47">
        <f t="shared" si="1"/>
        <v>0</v>
      </c>
      <c r="N31" s="49" t="e">
        <f>IF(F31&lt;&gt;"",INDEX(MucHoTro!$B$5:$B$10,MATCH(Sheet1!F31,MucHoTro!$G$5:$G$10,0),1),"")</f>
        <v>#N/A</v>
      </c>
    </row>
    <row r="32" spans="1:14" s="49" customFormat="1" ht="78.75" x14ac:dyDescent="0.2">
      <c r="A32" s="43">
        <v>28</v>
      </c>
      <c r="B32" s="57" t="s">
        <v>74</v>
      </c>
      <c r="C32" s="57" t="s">
        <v>220</v>
      </c>
      <c r="D32" s="57"/>
      <c r="E32" s="57"/>
      <c r="F32" s="44" t="s">
        <v>9</v>
      </c>
      <c r="G32" s="37"/>
      <c r="H32" s="37"/>
      <c r="I32" s="37" t="s">
        <v>13</v>
      </c>
      <c r="J32" s="45">
        <f>IF(F32="Q1a",MucHoTro!$H$5,IF(F32="Q1b",MucHoTro!$H$6,IF(F32="Q2",MucHoTro!$H$7,IF(F32="Q3",MucHoTro!$H$8,IF(F32="Q4",MucHoTro!$H$9)))))</f>
        <v>1.1000000000000001</v>
      </c>
      <c r="K32" s="43">
        <f>IF(G32="x",MucHoTro!$C$5,IF(H32="x",MucHoTro!$D$5,IF(I32="x",MucHoTro!$E$5)))</f>
        <v>1</v>
      </c>
      <c r="L32" s="46">
        <f t="shared" si="0"/>
        <v>1.1000000000000001</v>
      </c>
      <c r="M32" s="47">
        <f t="shared" si="1"/>
        <v>2200000</v>
      </c>
      <c r="N32" s="49" t="str">
        <f>IF(F32&lt;&gt;"",INDEX(MucHoTro!$B$5:$B$10,MATCH(Sheet1!F32,MucHoTro!$G$5:$G$10,0),1),"")</f>
        <v>Tạp chí trong nhóm Q2 thuộc lĩnh vực nghiên cứu gần nhất của bài báo
(Q2)</v>
      </c>
    </row>
    <row r="33" spans="1:14" s="49" customFormat="1" ht="63" x14ac:dyDescent="0.2">
      <c r="A33" s="43">
        <v>29</v>
      </c>
      <c r="B33" s="57" t="s">
        <v>75</v>
      </c>
      <c r="C33" s="57" t="s">
        <v>221</v>
      </c>
      <c r="D33" s="57"/>
      <c r="E33" s="57"/>
      <c r="F33" s="44" t="s">
        <v>180</v>
      </c>
      <c r="G33" s="37" t="s">
        <v>13</v>
      </c>
      <c r="H33" s="37"/>
      <c r="I33" s="37"/>
      <c r="J33" s="45" t="b">
        <f>IF(F33="Q1a",MucHoTro!$H$5,IF(F33="Q1b",MucHoTro!$H$6,IF(F33="Q2",MucHoTro!$H$7,IF(F33="Q3",MucHoTro!$H$8,IF(F33="Q4",MucHoTro!$H$9)))))</f>
        <v>0</v>
      </c>
      <c r="K33" s="43">
        <f>IF(G33="x",MucHoTro!$C$5,IF(H33="x",MucHoTro!$D$5,IF(I33="x",MucHoTro!$E$5)))</f>
        <v>1.5</v>
      </c>
      <c r="L33" s="46">
        <f t="shared" si="0"/>
        <v>0</v>
      </c>
      <c r="M33" s="47">
        <f t="shared" si="1"/>
        <v>0</v>
      </c>
      <c r="N33" s="49" t="e">
        <f>IF(F33&lt;&gt;"",INDEX(MucHoTro!$B$5:$B$10,MATCH(Sheet1!F33,MucHoTro!$G$5:$G$10,0),1),"")</f>
        <v>#N/A</v>
      </c>
    </row>
    <row r="34" spans="1:14" s="49" customFormat="1" ht="63" x14ac:dyDescent="0.2">
      <c r="A34" s="43">
        <v>30</v>
      </c>
      <c r="B34" s="57" t="s">
        <v>76</v>
      </c>
      <c r="C34" s="64" t="s">
        <v>222</v>
      </c>
      <c r="D34" s="64"/>
      <c r="E34" s="64"/>
      <c r="F34" s="44" t="s">
        <v>10</v>
      </c>
      <c r="G34" s="37" t="s">
        <v>13</v>
      </c>
      <c r="H34" s="37"/>
      <c r="I34" s="37"/>
      <c r="J34" s="45">
        <f>IF(F34="Q1a",MucHoTro!$H$5,IF(F34="Q1b",MucHoTro!$H$6,IF(F34="Q2",MucHoTro!$H$7,IF(F34="Q3",MucHoTro!$H$8,IF(F34="Q4",MucHoTro!$H$9)))))</f>
        <v>0.9</v>
      </c>
      <c r="K34" s="43">
        <f>IF(G34="x",MucHoTro!$C$5,IF(H34="x",MucHoTro!$D$5,IF(I34="x",MucHoTro!$E$5)))</f>
        <v>1.5</v>
      </c>
      <c r="L34" s="46">
        <f t="shared" si="0"/>
        <v>1.35</v>
      </c>
      <c r="M34" s="47">
        <f t="shared" si="1"/>
        <v>2700000</v>
      </c>
      <c r="N34" s="49" t="str">
        <f>IF(F34&lt;&gt;"",INDEX(MucHoTro!$B$5:$B$10,MATCH(Sheet1!F34,MucHoTro!$G$5:$G$10,0),1),"")</f>
        <v>Tạp chí trong nhóm Q3 thuộc lĩnh vực nghiên cứu gần nhất của bài báo
(Q3)</v>
      </c>
    </row>
    <row r="35" spans="1:14" s="49" customFormat="1" ht="47.25" x14ac:dyDescent="0.2">
      <c r="A35" s="43">
        <v>31</v>
      </c>
      <c r="B35" s="57" t="s">
        <v>77</v>
      </c>
      <c r="C35" s="57" t="s">
        <v>199</v>
      </c>
      <c r="D35" s="57"/>
      <c r="E35" s="57"/>
      <c r="F35" s="44" t="s">
        <v>180</v>
      </c>
      <c r="G35" s="37" t="s">
        <v>13</v>
      </c>
      <c r="H35" s="37"/>
      <c r="I35" s="37"/>
      <c r="J35" s="45" t="b">
        <f>IF(F35="Q1a",MucHoTro!$H$5,IF(F35="Q1b",MucHoTro!$H$6,IF(F35="Q2",MucHoTro!$H$7,IF(F35="Q3",MucHoTro!$H$8,IF(F35="Q4",MucHoTro!$H$9)))))</f>
        <v>0</v>
      </c>
      <c r="K35" s="43">
        <f>IF(G35="x",MucHoTro!$C$5,IF(H35="x",MucHoTro!$D$5,IF(I35="x",MucHoTro!$E$5)))</f>
        <v>1.5</v>
      </c>
      <c r="L35" s="46">
        <f t="shared" si="0"/>
        <v>0</v>
      </c>
      <c r="M35" s="47">
        <f t="shared" si="1"/>
        <v>0</v>
      </c>
      <c r="N35" s="49" t="e">
        <f>IF(F35&lt;&gt;"",INDEX(MucHoTro!$B$5:$B$10,MATCH(Sheet1!F35,MucHoTro!$G$5:$G$10,0),1),"")</f>
        <v>#N/A</v>
      </c>
    </row>
    <row r="36" spans="1:14" s="49" customFormat="1" ht="78.75" x14ac:dyDescent="0.2">
      <c r="A36" s="43">
        <v>32</v>
      </c>
      <c r="B36" s="57" t="s">
        <v>78</v>
      </c>
      <c r="C36" s="57" t="s">
        <v>207</v>
      </c>
      <c r="D36" s="57"/>
      <c r="E36" s="57"/>
      <c r="F36" s="44" t="s">
        <v>180</v>
      </c>
      <c r="G36" s="37"/>
      <c r="H36" s="37"/>
      <c r="I36" s="37" t="s">
        <v>13</v>
      </c>
      <c r="J36" s="45" t="b">
        <f>IF(F36="Q1a",MucHoTro!$H$5,IF(F36="Q1b",MucHoTro!$H$6,IF(F36="Q2",MucHoTro!$H$7,IF(F36="Q3",MucHoTro!$H$8,IF(F36="Q4",MucHoTro!$H$9)))))</f>
        <v>0</v>
      </c>
      <c r="K36" s="43">
        <f>IF(G36="x",MucHoTro!$C$5,IF(H36="x",MucHoTro!$D$5,IF(I36="x",MucHoTro!$E$5)))</f>
        <v>1</v>
      </c>
      <c r="L36" s="46">
        <f t="shared" ref="L36:L65" si="2">J36*K36</f>
        <v>0</v>
      </c>
      <c r="M36" s="47">
        <f t="shared" ref="M36:M65" si="3">L36*2000000</f>
        <v>0</v>
      </c>
      <c r="N36" s="49" t="e">
        <f>IF(F36&lt;&gt;"",INDEX(MucHoTro!$B$5:$B$10,MATCH(Sheet1!F36,MucHoTro!$G$5:$G$10,0),1),"")</f>
        <v>#N/A</v>
      </c>
    </row>
    <row r="37" spans="1:14" s="49" customFormat="1" ht="47.25" x14ac:dyDescent="0.2">
      <c r="A37" s="43">
        <v>33</v>
      </c>
      <c r="B37" s="57" t="s">
        <v>79</v>
      </c>
      <c r="C37" s="57" t="s">
        <v>223</v>
      </c>
      <c r="D37" s="57"/>
      <c r="E37" s="57"/>
      <c r="F37" s="44" t="s">
        <v>180</v>
      </c>
      <c r="G37" s="37"/>
      <c r="H37" s="37"/>
      <c r="I37" s="37" t="s">
        <v>13</v>
      </c>
      <c r="J37" s="45" t="b">
        <f>IF(F37="Q1a",MucHoTro!$H$5,IF(F37="Q1b",MucHoTro!$H$6,IF(F37="Q2",MucHoTro!$H$7,IF(F37="Q3",MucHoTro!$H$8,IF(F37="Q4",MucHoTro!$H$9)))))</f>
        <v>0</v>
      </c>
      <c r="K37" s="43">
        <f>IF(G37="x",MucHoTro!$C$5,IF(H37="x",MucHoTro!$D$5,IF(I37="x",MucHoTro!$E$5)))</f>
        <v>1</v>
      </c>
      <c r="L37" s="46">
        <f t="shared" si="2"/>
        <v>0</v>
      </c>
      <c r="M37" s="47">
        <f t="shared" si="3"/>
        <v>0</v>
      </c>
      <c r="N37" s="49" t="e">
        <f>IF(F37&lt;&gt;"",INDEX(MucHoTro!$B$5:$B$10,MATCH(Sheet1!F37,MucHoTro!$G$5:$G$10,0),1),"")</f>
        <v>#N/A</v>
      </c>
    </row>
    <row r="38" spans="1:14" s="49" customFormat="1" ht="63" x14ac:dyDescent="0.2">
      <c r="A38" s="43">
        <v>34</v>
      </c>
      <c r="B38" s="57" t="s">
        <v>80</v>
      </c>
      <c r="C38" s="57" t="s">
        <v>208</v>
      </c>
      <c r="D38" s="57"/>
      <c r="E38" s="57"/>
      <c r="F38" s="44" t="s">
        <v>180</v>
      </c>
      <c r="G38" s="37"/>
      <c r="H38" s="37"/>
      <c r="I38" s="37" t="s">
        <v>13</v>
      </c>
      <c r="J38" s="45" t="b">
        <f>IF(F38="Q1a",MucHoTro!$H$5,IF(F38="Q1b",MucHoTro!$H$6,IF(F38="Q2",MucHoTro!$H$7,IF(F38="Q3",MucHoTro!$H$8,IF(F38="Q4",MucHoTro!$H$9)))))</f>
        <v>0</v>
      </c>
      <c r="K38" s="43">
        <f>IF(G38="x",MucHoTro!$C$5,IF(H38="x",MucHoTro!$D$5,IF(I38="x",MucHoTro!$E$5)))</f>
        <v>1</v>
      </c>
      <c r="L38" s="46">
        <f t="shared" si="2"/>
        <v>0</v>
      </c>
      <c r="M38" s="47">
        <f t="shared" si="3"/>
        <v>0</v>
      </c>
      <c r="N38" s="49" t="e">
        <f>IF(F38&lt;&gt;"",INDEX(MucHoTro!$B$5:$B$10,MATCH(Sheet1!F38,MucHoTro!$G$5:$G$10,0),1),"")</f>
        <v>#N/A</v>
      </c>
    </row>
    <row r="39" spans="1:14" s="49" customFormat="1" ht="94.5" x14ac:dyDescent="0.2">
      <c r="A39" s="43">
        <v>35</v>
      </c>
      <c r="B39" s="57" t="s">
        <v>81</v>
      </c>
      <c r="C39" s="57" t="s">
        <v>200</v>
      </c>
      <c r="D39" s="57"/>
      <c r="E39" s="57"/>
      <c r="F39" s="44" t="s">
        <v>9</v>
      </c>
      <c r="G39" s="37"/>
      <c r="H39" s="37"/>
      <c r="I39" s="37" t="s">
        <v>13</v>
      </c>
      <c r="J39" s="45">
        <f>IF(F39="Q1a",MucHoTro!$H$5,IF(F39="Q1b",MucHoTro!$H$6,IF(F39="Q2",MucHoTro!$H$7,IF(F39="Q3",MucHoTro!$H$8,IF(F39="Q4",MucHoTro!$H$9)))))</f>
        <v>1.1000000000000001</v>
      </c>
      <c r="K39" s="43">
        <f>IF(G39="x",MucHoTro!$C$5,IF(H39="x",MucHoTro!$D$5,IF(I39="x",MucHoTro!$E$5)))</f>
        <v>1</v>
      </c>
      <c r="L39" s="46">
        <f t="shared" si="2"/>
        <v>1.1000000000000001</v>
      </c>
      <c r="M39" s="47">
        <f t="shared" si="3"/>
        <v>2200000</v>
      </c>
      <c r="N39" s="49" t="str">
        <f>IF(F39&lt;&gt;"",INDEX(MucHoTro!$B$5:$B$10,MATCH(Sheet1!F39,MucHoTro!$G$5:$G$10,0),1),"")</f>
        <v>Tạp chí trong nhóm Q2 thuộc lĩnh vực nghiên cứu gần nhất của bài báo
(Q2)</v>
      </c>
    </row>
    <row r="40" spans="1:14" s="49" customFormat="1" ht="63" x14ac:dyDescent="0.2">
      <c r="A40" s="43">
        <v>36</v>
      </c>
      <c r="B40" s="57" t="s">
        <v>82</v>
      </c>
      <c r="C40" s="57" t="s">
        <v>209</v>
      </c>
      <c r="D40" s="57"/>
      <c r="E40" s="57"/>
      <c r="F40" s="44" t="s">
        <v>180</v>
      </c>
      <c r="G40" s="37"/>
      <c r="H40" s="37"/>
      <c r="I40" s="37" t="s">
        <v>13</v>
      </c>
      <c r="J40" s="45" t="b">
        <f>IF(F40="Q1a",MucHoTro!$H$5,IF(F40="Q1b",MucHoTro!$H$6,IF(F40="Q2",MucHoTro!$H$7,IF(F40="Q3",MucHoTro!$H$8,IF(F40="Q4",MucHoTro!$H$9)))))</f>
        <v>0</v>
      </c>
      <c r="K40" s="43">
        <f>IF(G40="x",MucHoTro!$C$5,IF(H40="x",MucHoTro!$D$5,IF(I40="x",MucHoTro!$E$5)))</f>
        <v>1</v>
      </c>
      <c r="L40" s="46">
        <f t="shared" si="2"/>
        <v>0</v>
      </c>
      <c r="M40" s="47">
        <f t="shared" si="3"/>
        <v>0</v>
      </c>
      <c r="N40" s="49" t="e">
        <f>IF(F40&lt;&gt;"",INDEX(MucHoTro!$B$5:$B$10,MATCH(Sheet1!F40,MucHoTro!$G$5:$G$10,0),1),"")</f>
        <v>#N/A</v>
      </c>
    </row>
    <row r="41" spans="1:14" s="49" customFormat="1" ht="78.75" x14ac:dyDescent="0.2">
      <c r="A41" s="43">
        <v>37</v>
      </c>
      <c r="B41" s="57" t="s">
        <v>83</v>
      </c>
      <c r="C41" s="64" t="s">
        <v>224</v>
      </c>
      <c r="D41" s="64"/>
      <c r="E41" s="64"/>
      <c r="F41" s="44" t="s">
        <v>180</v>
      </c>
      <c r="G41" s="37"/>
      <c r="H41" s="37"/>
      <c r="I41" s="37" t="s">
        <v>13</v>
      </c>
      <c r="J41" s="45" t="b">
        <f>IF(F41="Q1a",MucHoTro!$H$5,IF(F41="Q1b",MucHoTro!$H$6,IF(F41="Q2",MucHoTro!$H$7,IF(F41="Q3",MucHoTro!$H$8,IF(F41="Q4",MucHoTro!$H$9)))))</f>
        <v>0</v>
      </c>
      <c r="K41" s="43">
        <f>IF(G41="x",MucHoTro!$C$5,IF(H41="x",MucHoTro!$D$5,IF(I41="x",MucHoTro!$E$5)))</f>
        <v>1</v>
      </c>
      <c r="L41" s="46">
        <f t="shared" si="2"/>
        <v>0</v>
      </c>
      <c r="M41" s="47">
        <f t="shared" si="3"/>
        <v>0</v>
      </c>
      <c r="N41" s="49" t="e">
        <f>IF(F41&lt;&gt;"",INDEX(MucHoTro!$B$5:$B$10,MATCH(Sheet1!F41,MucHoTro!$G$5:$G$10,0),1),"")</f>
        <v>#N/A</v>
      </c>
    </row>
    <row r="42" spans="1:14" s="49" customFormat="1" ht="47.25" x14ac:dyDescent="0.2">
      <c r="A42" s="43">
        <v>38</v>
      </c>
      <c r="B42" s="57" t="s">
        <v>84</v>
      </c>
      <c r="C42" s="57" t="s">
        <v>225</v>
      </c>
      <c r="D42" s="57"/>
      <c r="E42" s="57"/>
      <c r="F42" s="44" t="s">
        <v>180</v>
      </c>
      <c r="G42" s="37" t="s">
        <v>13</v>
      </c>
      <c r="H42" s="37"/>
      <c r="I42" s="37"/>
      <c r="J42" s="45" t="b">
        <f>IF(F42="Q1a",MucHoTro!$H$5,IF(F42="Q1b",MucHoTro!$H$6,IF(F42="Q2",MucHoTro!$H$7,IF(F42="Q3",MucHoTro!$H$8,IF(F42="Q4",MucHoTro!$H$9)))))</f>
        <v>0</v>
      </c>
      <c r="K42" s="43">
        <f>IF(G42="x",MucHoTro!$C$5,IF(H42="x",MucHoTro!$D$5,IF(I42="x",MucHoTro!$E$5)))</f>
        <v>1.5</v>
      </c>
      <c r="L42" s="46">
        <f t="shared" si="2"/>
        <v>0</v>
      </c>
      <c r="M42" s="47">
        <f t="shared" si="3"/>
        <v>0</v>
      </c>
      <c r="N42" s="49" t="e">
        <f>IF(F42&lt;&gt;"",INDEX(MucHoTro!$B$5:$B$10,MATCH(Sheet1!F42,MucHoTro!$G$5:$G$10,0),1),"")</f>
        <v>#N/A</v>
      </c>
    </row>
    <row r="43" spans="1:14" s="49" customFormat="1" ht="78.75" x14ac:dyDescent="0.2">
      <c r="A43" s="43">
        <v>39</v>
      </c>
      <c r="B43" s="57" t="s">
        <v>85</v>
      </c>
      <c r="C43" s="64" t="s">
        <v>226</v>
      </c>
      <c r="D43" s="64"/>
      <c r="E43" s="64"/>
      <c r="F43" s="44" t="s">
        <v>9</v>
      </c>
      <c r="G43" s="37"/>
      <c r="H43" s="37"/>
      <c r="I43" s="37" t="s">
        <v>13</v>
      </c>
      <c r="J43" s="45">
        <f>IF(F43="Q1a",MucHoTro!$H$5,IF(F43="Q1b",MucHoTro!$H$6,IF(F43="Q2",MucHoTro!$H$7,IF(F43="Q3",MucHoTro!$H$8,IF(F43="Q4",MucHoTro!$H$9)))))</f>
        <v>1.1000000000000001</v>
      </c>
      <c r="K43" s="43">
        <f>IF(G43="x",MucHoTro!$C$5,IF(H43="x",MucHoTro!$D$5,IF(I43="x",MucHoTro!$E$5)))</f>
        <v>1</v>
      </c>
      <c r="L43" s="46">
        <f t="shared" si="2"/>
        <v>1.1000000000000001</v>
      </c>
      <c r="M43" s="47">
        <f t="shared" si="3"/>
        <v>2200000</v>
      </c>
      <c r="N43" s="49" t="str">
        <f>IF(F43&lt;&gt;"",INDEX(MucHoTro!$B$5:$B$10,MATCH(Sheet1!F43,MucHoTro!$G$5:$G$10,0),1),"")</f>
        <v>Tạp chí trong nhóm Q2 thuộc lĩnh vực nghiên cứu gần nhất của bài báo
(Q2)</v>
      </c>
    </row>
    <row r="44" spans="1:14" s="49" customFormat="1" ht="63" x14ac:dyDescent="0.2">
      <c r="A44" s="43">
        <v>40</v>
      </c>
      <c r="B44" s="57" t="s">
        <v>86</v>
      </c>
      <c r="C44" s="57" t="s">
        <v>227</v>
      </c>
      <c r="D44" s="57"/>
      <c r="E44" s="57"/>
      <c r="F44" s="44" t="s">
        <v>9</v>
      </c>
      <c r="G44" s="37"/>
      <c r="H44" s="37"/>
      <c r="I44" s="37" t="s">
        <v>13</v>
      </c>
      <c r="J44" s="45">
        <f>IF(F44="Q1a",MucHoTro!$H$5,IF(F44="Q1b",MucHoTro!$H$6,IF(F44="Q2",MucHoTro!$H$7,IF(F44="Q3",MucHoTro!$H$8,IF(F44="Q4",MucHoTro!$H$9)))))</f>
        <v>1.1000000000000001</v>
      </c>
      <c r="K44" s="43">
        <f>IF(G44="x",MucHoTro!$C$5,IF(H44="x",MucHoTro!$D$5,IF(I44="x",MucHoTro!$E$5)))</f>
        <v>1</v>
      </c>
      <c r="L44" s="46">
        <f t="shared" si="2"/>
        <v>1.1000000000000001</v>
      </c>
      <c r="M44" s="47">
        <f t="shared" si="3"/>
        <v>2200000</v>
      </c>
      <c r="N44" s="49" t="str">
        <f>IF(F44&lt;&gt;"",INDEX(MucHoTro!$B$5:$B$10,MATCH(Sheet1!F44,MucHoTro!$G$5:$G$10,0),1),"")</f>
        <v>Tạp chí trong nhóm Q2 thuộc lĩnh vực nghiên cứu gần nhất của bài báo
(Q2)</v>
      </c>
    </row>
    <row r="45" spans="1:14" s="49" customFormat="1" ht="78.75" x14ac:dyDescent="0.2">
      <c r="A45" s="43">
        <v>41</v>
      </c>
      <c r="B45" s="57" t="s">
        <v>87</v>
      </c>
      <c r="C45" s="57" t="s">
        <v>201</v>
      </c>
      <c r="D45" s="57"/>
      <c r="E45" s="57"/>
      <c r="F45" s="44" t="s">
        <v>9</v>
      </c>
      <c r="G45" s="37"/>
      <c r="H45" s="37"/>
      <c r="I45" s="37" t="s">
        <v>13</v>
      </c>
      <c r="J45" s="45">
        <f>IF(F45="Q1a",MucHoTro!$H$5,IF(F45="Q1b",MucHoTro!$H$6,IF(F45="Q2",MucHoTro!$H$7,IF(F45="Q3",MucHoTro!$H$8,IF(F45="Q4",MucHoTro!$H$9)))))</f>
        <v>1.1000000000000001</v>
      </c>
      <c r="K45" s="43">
        <f>IF(G45="x",MucHoTro!$C$5,IF(H45="x",MucHoTro!$D$5,IF(I45="x",MucHoTro!$E$5)))</f>
        <v>1</v>
      </c>
      <c r="L45" s="46">
        <f t="shared" si="2"/>
        <v>1.1000000000000001</v>
      </c>
      <c r="M45" s="47">
        <f t="shared" si="3"/>
        <v>2200000</v>
      </c>
      <c r="N45" s="49" t="str">
        <f>IF(F45&lt;&gt;"",INDEX(MucHoTro!$B$5:$B$10,MATCH(Sheet1!F45,MucHoTro!$G$5:$G$10,0),1),"")</f>
        <v>Tạp chí trong nhóm Q2 thuộc lĩnh vực nghiên cứu gần nhất của bài báo
(Q2)</v>
      </c>
    </row>
    <row r="46" spans="1:14" s="49" customFormat="1" ht="78.75" x14ac:dyDescent="0.2">
      <c r="A46" s="43">
        <v>42</v>
      </c>
      <c r="B46" s="57" t="s">
        <v>88</v>
      </c>
      <c r="C46" s="57" t="s">
        <v>210</v>
      </c>
      <c r="D46" s="57"/>
      <c r="E46" s="57"/>
      <c r="F46" s="44" t="s">
        <v>180</v>
      </c>
      <c r="G46" s="37" t="s">
        <v>13</v>
      </c>
      <c r="H46" s="37"/>
      <c r="I46" s="37"/>
      <c r="J46" s="45" t="b">
        <f>IF(F46="Q1a",MucHoTro!$H$5,IF(F46="Q1b",MucHoTro!$H$6,IF(F46="Q2",MucHoTro!$H$7,IF(F46="Q3",MucHoTro!$H$8,IF(F46="Q4",MucHoTro!$H$9)))))</f>
        <v>0</v>
      </c>
      <c r="K46" s="43">
        <f>IF(G46="x",MucHoTro!$C$5,IF(H46="x",MucHoTro!$D$5,IF(I46="x",MucHoTro!$E$5)))</f>
        <v>1.5</v>
      </c>
      <c r="L46" s="46">
        <f t="shared" si="2"/>
        <v>0</v>
      </c>
      <c r="M46" s="47">
        <f t="shared" si="3"/>
        <v>0</v>
      </c>
      <c r="N46" s="49" t="e">
        <f>IF(F46&lt;&gt;"",INDEX(MucHoTro!$B$5:$B$10,MATCH(Sheet1!F46,MucHoTro!$G$5:$G$10,0),1),"")</f>
        <v>#N/A</v>
      </c>
    </row>
    <row r="47" spans="1:14" s="49" customFormat="1" ht="78.75" x14ac:dyDescent="0.2">
      <c r="A47" s="43">
        <v>43</v>
      </c>
      <c r="B47" s="57" t="s">
        <v>89</v>
      </c>
      <c r="C47" s="64" t="s">
        <v>228</v>
      </c>
      <c r="D47" s="64"/>
      <c r="E47" s="64"/>
      <c r="F47" s="44" t="s">
        <v>180</v>
      </c>
      <c r="G47" s="37" t="s">
        <v>13</v>
      </c>
      <c r="H47" s="37"/>
      <c r="I47" s="37"/>
      <c r="J47" s="45" t="b">
        <f>IF(F47="Q1a",MucHoTro!$H$5,IF(F47="Q1b",MucHoTro!$H$6,IF(F47="Q2",MucHoTro!$H$7,IF(F47="Q3",MucHoTro!$H$8,IF(F47="Q4",MucHoTro!$H$9)))))</f>
        <v>0</v>
      </c>
      <c r="K47" s="43">
        <f>IF(G47="x",MucHoTro!$C$5,IF(H47="x",MucHoTro!$D$5,IF(I47="x",MucHoTro!$E$5)))</f>
        <v>1.5</v>
      </c>
      <c r="L47" s="46">
        <f t="shared" si="2"/>
        <v>0</v>
      </c>
      <c r="M47" s="47">
        <f t="shared" si="3"/>
        <v>0</v>
      </c>
      <c r="N47" s="49" t="e">
        <f>IF(F47&lt;&gt;"",INDEX(MucHoTro!$B$5:$B$10,MATCH(Sheet1!F47,MucHoTro!$G$5:$G$10,0),1),"")</f>
        <v>#N/A</v>
      </c>
    </row>
    <row r="48" spans="1:14" s="49" customFormat="1" ht="78.75" x14ac:dyDescent="0.2">
      <c r="A48" s="43">
        <v>44</v>
      </c>
      <c r="B48" s="57" t="s">
        <v>90</v>
      </c>
      <c r="C48" s="57" t="s">
        <v>211</v>
      </c>
      <c r="D48" s="57"/>
      <c r="E48" s="57"/>
      <c r="F48" s="44" t="s">
        <v>180</v>
      </c>
      <c r="G48" s="37" t="s">
        <v>13</v>
      </c>
      <c r="H48" s="37"/>
      <c r="I48" s="37"/>
      <c r="J48" s="45" t="b">
        <f>IF(F48="Q1a",MucHoTro!$H$5,IF(F48="Q1b",MucHoTro!$H$6,IF(F48="Q2",MucHoTro!$H$7,IF(F48="Q3",MucHoTro!$H$8,IF(F48="Q4",MucHoTro!$H$9)))))</f>
        <v>0</v>
      </c>
      <c r="K48" s="43">
        <f>IF(G48="x",MucHoTro!$C$5,IF(H48="x",MucHoTro!$D$5,IF(I48="x",MucHoTro!$E$5)))</f>
        <v>1.5</v>
      </c>
      <c r="L48" s="46">
        <f t="shared" si="2"/>
        <v>0</v>
      </c>
      <c r="M48" s="47">
        <f t="shared" si="3"/>
        <v>0</v>
      </c>
      <c r="N48" s="49" t="e">
        <f>IF(F48&lt;&gt;"",INDEX(MucHoTro!$B$5:$B$10,MATCH(Sheet1!F48,MucHoTro!$G$5:$G$10,0),1),"")</f>
        <v>#N/A</v>
      </c>
    </row>
    <row r="49" spans="1:14" s="49" customFormat="1" ht="126" customHeight="1" x14ac:dyDescent="0.2">
      <c r="A49" s="43">
        <v>45</v>
      </c>
      <c r="B49" s="57" t="s">
        <v>91</v>
      </c>
      <c r="C49" s="57" t="s">
        <v>229</v>
      </c>
      <c r="D49" s="57"/>
      <c r="E49" s="57"/>
      <c r="F49" s="44" t="s">
        <v>180</v>
      </c>
      <c r="G49" s="37" t="s">
        <v>13</v>
      </c>
      <c r="H49" s="37"/>
      <c r="I49" s="37"/>
      <c r="J49" s="45" t="b">
        <f>IF(F49="Q1a",MucHoTro!$H$5,IF(F49="Q1b",MucHoTro!$H$6,IF(F49="Q2",MucHoTro!$H$7,IF(F49="Q3",MucHoTro!$H$8,IF(F49="Q4",MucHoTro!$H$9)))))</f>
        <v>0</v>
      </c>
      <c r="K49" s="43">
        <f>IF(G49="x",MucHoTro!$C$5,IF(H49="x",MucHoTro!$D$5,IF(I49="x",MucHoTro!$E$5)))</f>
        <v>1.5</v>
      </c>
      <c r="L49" s="46">
        <f t="shared" si="2"/>
        <v>0</v>
      </c>
      <c r="M49" s="47">
        <f t="shared" si="3"/>
        <v>0</v>
      </c>
      <c r="N49" s="49" t="e">
        <f>IF(F49&lt;&gt;"",INDEX(MucHoTro!$B$5:$B$10,MATCH(Sheet1!F49,MucHoTro!$G$5:$G$10,0),1),"")</f>
        <v>#N/A</v>
      </c>
    </row>
    <row r="50" spans="1:14" s="49" customFormat="1" ht="110.25" x14ac:dyDescent="0.2">
      <c r="A50" s="43">
        <v>46</v>
      </c>
      <c r="B50" s="57" t="s">
        <v>92</v>
      </c>
      <c r="C50" s="54" t="s">
        <v>230</v>
      </c>
      <c r="D50" s="54"/>
      <c r="E50" s="54"/>
      <c r="F50" s="44" t="s">
        <v>180</v>
      </c>
      <c r="G50" s="37" t="s">
        <v>13</v>
      </c>
      <c r="H50" s="37"/>
      <c r="I50" s="37"/>
      <c r="J50" s="45" t="b">
        <f>IF(F50="Q1a",MucHoTro!$H$5,IF(F50="Q1b",MucHoTro!$H$6,IF(F50="Q2",MucHoTro!$H$7,IF(F50="Q3",MucHoTro!$H$8,IF(F50="Q4",MucHoTro!$H$9)))))</f>
        <v>0</v>
      </c>
      <c r="K50" s="43">
        <f>IF(G50="x",MucHoTro!$C$5,IF(H50="x",MucHoTro!$D$5,IF(I50="x",MucHoTro!$E$5)))</f>
        <v>1.5</v>
      </c>
      <c r="L50" s="46">
        <f t="shared" si="2"/>
        <v>0</v>
      </c>
      <c r="M50" s="47">
        <f t="shared" si="3"/>
        <v>0</v>
      </c>
      <c r="N50" s="49" t="e">
        <f>IF(F50&lt;&gt;"",INDEX(MucHoTro!$B$5:$B$10,MATCH(Sheet1!F50,MucHoTro!$G$5:$G$10,0),1),"")</f>
        <v>#N/A</v>
      </c>
    </row>
    <row r="51" spans="1:14" s="49" customFormat="1" ht="47.25" x14ac:dyDescent="0.2">
      <c r="A51" s="43">
        <v>47</v>
      </c>
      <c r="B51" s="57" t="s">
        <v>93</v>
      </c>
      <c r="C51" s="54" t="s">
        <v>166</v>
      </c>
      <c r="D51" s="54"/>
      <c r="E51" s="54"/>
      <c r="F51" s="44" t="s">
        <v>180</v>
      </c>
      <c r="G51" s="37" t="s">
        <v>13</v>
      </c>
      <c r="H51" s="37"/>
      <c r="I51" s="37"/>
      <c r="J51" s="45" t="b">
        <f>IF(F51="Q1a",MucHoTro!$H$5,IF(F51="Q1b",MucHoTro!$H$6,IF(F51="Q2",MucHoTro!$H$7,IF(F51="Q3",MucHoTro!$H$8,IF(F51="Q4",MucHoTro!$H$9)))))</f>
        <v>0</v>
      </c>
      <c r="K51" s="43">
        <f>IF(G51="x",MucHoTro!$C$5,IF(H51="x",MucHoTro!$D$5,IF(I51="x",MucHoTro!$E$5)))</f>
        <v>1.5</v>
      </c>
      <c r="L51" s="46">
        <f t="shared" si="2"/>
        <v>0</v>
      </c>
      <c r="M51" s="47">
        <f t="shared" si="3"/>
        <v>0</v>
      </c>
      <c r="N51" s="49" t="e">
        <f>IF(F51&lt;&gt;"",INDEX(MucHoTro!$B$5:$B$10,MATCH(Sheet1!F51,MucHoTro!$G$5:$G$10,0),1),"")</f>
        <v>#N/A</v>
      </c>
    </row>
    <row r="52" spans="1:14" s="49" customFormat="1" ht="94.5" x14ac:dyDescent="0.2">
      <c r="A52" s="43">
        <v>48</v>
      </c>
      <c r="B52" s="57" t="s">
        <v>94</v>
      </c>
      <c r="C52" s="54" t="s">
        <v>167</v>
      </c>
      <c r="D52" s="54"/>
      <c r="E52" s="54"/>
      <c r="F52" s="44" t="s">
        <v>10</v>
      </c>
      <c r="G52" s="37" t="s">
        <v>13</v>
      </c>
      <c r="H52" s="37"/>
      <c r="I52" s="37"/>
      <c r="J52" s="45">
        <f>IF(F52="Q1a",MucHoTro!$H$5,IF(F52="Q1b",MucHoTro!$H$6,IF(F52="Q2",MucHoTro!$H$7,IF(F52="Q3",MucHoTro!$H$8,IF(F52="Q4",MucHoTro!$H$9)))))</f>
        <v>0.9</v>
      </c>
      <c r="K52" s="43">
        <f>IF(G52="x",MucHoTro!$C$5,IF(H52="x",MucHoTro!$D$5,IF(I52="x",MucHoTro!$E$5)))</f>
        <v>1.5</v>
      </c>
      <c r="L52" s="46">
        <f t="shared" si="2"/>
        <v>1.35</v>
      </c>
      <c r="M52" s="47">
        <f t="shared" si="3"/>
        <v>2700000</v>
      </c>
      <c r="N52" s="49" t="str">
        <f>IF(F52&lt;&gt;"",INDEX(MucHoTro!$B$5:$B$10,MATCH(Sheet1!F52,MucHoTro!$G$5:$G$10,0),1),"")</f>
        <v>Tạp chí trong nhóm Q3 thuộc lĩnh vực nghiên cứu gần nhất của bài báo
(Q3)</v>
      </c>
    </row>
    <row r="53" spans="1:14" s="49" customFormat="1" ht="31.5" x14ac:dyDescent="0.2">
      <c r="A53" s="43">
        <v>49</v>
      </c>
      <c r="B53" s="57" t="s">
        <v>95</v>
      </c>
      <c r="C53" s="64" t="s">
        <v>165</v>
      </c>
      <c r="D53" s="64"/>
      <c r="E53" s="64"/>
      <c r="F53" s="44" t="s">
        <v>181</v>
      </c>
      <c r="G53" s="37" t="s">
        <v>13</v>
      </c>
      <c r="H53" s="37"/>
      <c r="I53" s="37"/>
      <c r="J53" s="45" t="b">
        <f>IF(F53="Q1a",MucHoTro!$H$5,IF(F53="Q1b",MucHoTro!$H$6,IF(F53="Q2",MucHoTro!$H$7,IF(F53="Q3",MucHoTro!$H$8,IF(F53="Q4",MucHoTro!$H$9)))))</f>
        <v>0</v>
      </c>
      <c r="K53" s="43">
        <f>IF(G53="x",MucHoTro!$C$5,IF(H53="x",MucHoTro!$D$5,IF(I53="x",MucHoTro!$E$5)))</f>
        <v>1.5</v>
      </c>
      <c r="L53" s="46">
        <f t="shared" si="2"/>
        <v>0</v>
      </c>
      <c r="M53" s="47">
        <f t="shared" si="3"/>
        <v>0</v>
      </c>
      <c r="N53" s="49" t="e">
        <f>IF(F53&lt;&gt;"",INDEX(MucHoTro!$B$5:$B$10,MATCH(Sheet1!F53,MucHoTro!$G$5:$G$10,0),1),"")</f>
        <v>#N/A</v>
      </c>
    </row>
    <row r="54" spans="1:14" s="49" customFormat="1" ht="78.75" x14ac:dyDescent="0.2">
      <c r="A54" s="43">
        <v>50</v>
      </c>
      <c r="B54" s="57" t="s">
        <v>96</v>
      </c>
      <c r="C54" s="61" t="s">
        <v>231</v>
      </c>
      <c r="D54" s="61"/>
      <c r="E54" s="61"/>
      <c r="F54" s="62" t="s">
        <v>9</v>
      </c>
      <c r="G54" s="37" t="s">
        <v>13</v>
      </c>
      <c r="H54" s="37"/>
      <c r="I54" s="37"/>
      <c r="J54" s="45">
        <f>IF(F54="Q1a",MucHoTro!$H$5,IF(F54="Q1b",MucHoTro!$H$6,IF(F54="Q2",MucHoTro!$H$7,IF(F54="Q3",MucHoTro!$H$8,IF(F54="Q4",MucHoTro!$H$9)))))</f>
        <v>1.1000000000000001</v>
      </c>
      <c r="K54" s="43">
        <f>IF(G54="x",MucHoTro!$C$5,IF(H54="x",MucHoTro!$D$5,IF(I54="x",MucHoTro!$E$5)))</f>
        <v>1.5</v>
      </c>
      <c r="L54" s="46">
        <f t="shared" si="2"/>
        <v>1.6500000000000001</v>
      </c>
      <c r="M54" s="47">
        <f t="shared" si="3"/>
        <v>3300000.0000000005</v>
      </c>
      <c r="N54" s="49" t="str">
        <f>IF(F54&lt;&gt;"",INDEX(MucHoTro!$B$5:$B$10,MATCH(Sheet1!F54,MucHoTro!$G$5:$G$10,0),1),"")</f>
        <v>Tạp chí trong nhóm Q2 thuộc lĩnh vực nghiên cứu gần nhất của bài báo
(Q2)</v>
      </c>
    </row>
    <row r="55" spans="1:14" s="49" customFormat="1" ht="47.25" x14ac:dyDescent="0.2">
      <c r="A55" s="43">
        <v>51</v>
      </c>
      <c r="B55" s="57" t="s">
        <v>97</v>
      </c>
      <c r="C55" s="64" t="s">
        <v>168</v>
      </c>
      <c r="D55" s="64"/>
      <c r="E55" s="64"/>
      <c r="F55" s="62" t="s">
        <v>9</v>
      </c>
      <c r="G55" s="37" t="s">
        <v>13</v>
      </c>
      <c r="H55" s="37"/>
      <c r="I55" s="37"/>
      <c r="J55" s="45">
        <f>IF(F55="Q1a",MucHoTro!$H$5,IF(F55="Q1b",MucHoTro!$H$6,IF(F55="Q2",MucHoTro!$H$7,IF(F55="Q3",MucHoTro!$H$8,IF(F55="Q4",MucHoTro!$H$9)))))</f>
        <v>1.1000000000000001</v>
      </c>
      <c r="K55" s="43">
        <f>IF(G55="x",MucHoTro!$C$5,IF(H55="x",MucHoTro!$D$5,IF(I55="x",MucHoTro!$E$5)))</f>
        <v>1.5</v>
      </c>
      <c r="L55" s="46">
        <f t="shared" si="2"/>
        <v>1.6500000000000001</v>
      </c>
      <c r="M55" s="47">
        <f t="shared" si="3"/>
        <v>3300000.0000000005</v>
      </c>
      <c r="N55" s="49" t="str">
        <f>IF(F55&lt;&gt;"",INDEX(MucHoTro!$B$5:$B$10,MATCH(Sheet1!F55,MucHoTro!$G$5:$G$10,0),1),"")</f>
        <v>Tạp chí trong nhóm Q2 thuộc lĩnh vực nghiên cứu gần nhất của bài báo
(Q2)</v>
      </c>
    </row>
    <row r="56" spans="1:14" s="49" customFormat="1" ht="47.25" x14ac:dyDescent="0.2">
      <c r="A56" s="43">
        <v>52</v>
      </c>
      <c r="B56" s="59" t="s">
        <v>98</v>
      </c>
      <c r="C56" s="54" t="s">
        <v>232</v>
      </c>
      <c r="D56" s="54"/>
      <c r="E56" s="54"/>
      <c r="F56" s="62" t="s">
        <v>180</v>
      </c>
      <c r="G56" s="37" t="s">
        <v>13</v>
      </c>
      <c r="H56" s="37"/>
      <c r="I56" s="37"/>
      <c r="J56" s="45" t="b">
        <f>IF(F56="Q1a",MucHoTro!$H$5,IF(F56="Q1b",MucHoTro!$H$6,IF(F56="Q2",MucHoTro!$H$7,IF(F56="Q3",MucHoTro!$H$8,IF(F56="Q4",MucHoTro!$H$9)))))</f>
        <v>0</v>
      </c>
      <c r="K56" s="43">
        <f>IF(G56="x",MucHoTro!$C$5,IF(H56="x",MucHoTro!$D$5,IF(I56="x",MucHoTro!$E$5)))</f>
        <v>1.5</v>
      </c>
      <c r="L56" s="46">
        <f t="shared" si="2"/>
        <v>0</v>
      </c>
      <c r="M56" s="47">
        <f t="shared" si="3"/>
        <v>0</v>
      </c>
      <c r="N56" s="49" t="e">
        <f>IF(F56&lt;&gt;"",INDEX(MucHoTro!$B$5:$B$10,MATCH(Sheet1!F56,MucHoTro!$G$5:$G$10,0),1),"")</f>
        <v>#N/A</v>
      </c>
    </row>
    <row r="57" spans="1:14" s="49" customFormat="1" ht="94.5" x14ac:dyDescent="0.2">
      <c r="A57" s="43">
        <v>53</v>
      </c>
      <c r="B57" s="57" t="s">
        <v>99</v>
      </c>
      <c r="C57" s="54" t="s">
        <v>233</v>
      </c>
      <c r="D57" s="54"/>
      <c r="E57" s="54"/>
      <c r="F57" s="69" t="s">
        <v>180</v>
      </c>
      <c r="G57" s="37"/>
      <c r="H57" s="37"/>
      <c r="I57" s="37" t="s">
        <v>13</v>
      </c>
      <c r="J57" s="45" t="b">
        <f>IF(F57="Q1a",MucHoTro!$H$5,IF(F57="Q1b",MucHoTro!$H$6,IF(F57="Q2",MucHoTro!$H$7,IF(F57="Q3",MucHoTro!$H$8,IF(F57="Q4",MucHoTro!$H$9)))))</f>
        <v>0</v>
      </c>
      <c r="K57" s="43">
        <f>IF(G57="x",MucHoTro!$C$5,IF(H57="x",MucHoTro!$D$5,IF(I57="x",MucHoTro!$E$5)))</f>
        <v>1</v>
      </c>
      <c r="L57" s="46">
        <f t="shared" si="2"/>
        <v>0</v>
      </c>
      <c r="M57" s="47">
        <f t="shared" si="3"/>
        <v>0</v>
      </c>
      <c r="N57" s="49" t="e">
        <f>IF(F57&lt;&gt;"",INDEX(MucHoTro!$B$5:$B$10,MATCH(Sheet1!F57,MucHoTro!$G$5:$G$10,0),1),"")</f>
        <v>#N/A</v>
      </c>
    </row>
    <row r="58" spans="1:14" s="49" customFormat="1" ht="78.75" x14ac:dyDescent="0.2">
      <c r="A58" s="43">
        <v>54</v>
      </c>
      <c r="B58" s="57" t="s">
        <v>100</v>
      </c>
      <c r="C58" s="54" t="s">
        <v>234</v>
      </c>
      <c r="D58" s="54"/>
      <c r="E58" s="54"/>
      <c r="F58" s="69" t="s">
        <v>180</v>
      </c>
      <c r="G58" s="37" t="s">
        <v>13</v>
      </c>
      <c r="H58" s="51"/>
      <c r="I58" s="37"/>
      <c r="J58" s="45" t="b">
        <f>IF(F58="Q1a",MucHoTro!$H$5,IF(F58="Q1b",MucHoTro!$H$6,IF(F58="Q2",MucHoTro!$H$7,IF(F58="Q3",MucHoTro!$H$8,IF(F58="Q4",MucHoTro!$H$9)))))</f>
        <v>0</v>
      </c>
      <c r="K58" s="43">
        <f>IF(G58="x",MucHoTro!$C$5,IF(H58="x",MucHoTro!$D$5,IF(I58="x",MucHoTro!$E$5)))</f>
        <v>1.5</v>
      </c>
      <c r="L58" s="46">
        <f t="shared" si="2"/>
        <v>0</v>
      </c>
      <c r="M58" s="47">
        <f t="shared" si="3"/>
        <v>0</v>
      </c>
      <c r="N58" s="49" t="e">
        <f>IF(F58&lt;&gt;"",INDEX(MucHoTro!$B$5:$B$10,MATCH(Sheet1!F58,MucHoTro!$G$5:$G$10,0),1),"")</f>
        <v>#N/A</v>
      </c>
    </row>
    <row r="59" spans="1:14" s="49" customFormat="1" ht="78.75" x14ac:dyDescent="0.2">
      <c r="A59" s="43">
        <v>55</v>
      </c>
      <c r="B59" s="57" t="s">
        <v>101</v>
      </c>
      <c r="C59" s="54" t="s">
        <v>235</v>
      </c>
      <c r="D59" s="54"/>
      <c r="E59" s="54"/>
      <c r="F59" s="69" t="s">
        <v>180</v>
      </c>
      <c r="G59" s="37" t="s">
        <v>13</v>
      </c>
      <c r="H59" s="37"/>
      <c r="I59" s="37"/>
      <c r="J59" s="45" t="b">
        <f>IF(F59="Q1a",MucHoTro!$H$5,IF(F59="Q1b",MucHoTro!$H$6,IF(F59="Q2",MucHoTro!$H$7,IF(F59="Q3",MucHoTro!$H$8,IF(F59="Q4",MucHoTro!$H$9)))))</f>
        <v>0</v>
      </c>
      <c r="K59" s="43">
        <f>IF(G59="x",MucHoTro!$C$5,IF(H59="x",MucHoTro!$D$5,IF(I59="x",MucHoTro!$E$5)))</f>
        <v>1.5</v>
      </c>
      <c r="L59" s="46">
        <f t="shared" si="2"/>
        <v>0</v>
      </c>
      <c r="M59" s="47">
        <f t="shared" si="3"/>
        <v>0</v>
      </c>
      <c r="N59" s="49" t="e">
        <f>IF(F59&lt;&gt;"",INDEX(MucHoTro!$B$5:$B$10,MATCH(Sheet1!F59,MucHoTro!$G$5:$G$10,0),1),"")</f>
        <v>#N/A</v>
      </c>
    </row>
    <row r="60" spans="1:14" s="49" customFormat="1" ht="63" x14ac:dyDescent="0.2">
      <c r="A60" s="43">
        <v>56</v>
      </c>
      <c r="B60" s="57" t="s">
        <v>102</v>
      </c>
      <c r="C60" s="52" t="s">
        <v>236</v>
      </c>
      <c r="D60" s="52"/>
      <c r="E60" s="52"/>
      <c r="F60" s="44" t="s">
        <v>10</v>
      </c>
      <c r="G60" s="37"/>
      <c r="H60" s="37"/>
      <c r="I60" s="37" t="s">
        <v>13</v>
      </c>
      <c r="J60" s="45">
        <f>IF(F60="Q1a",MucHoTro!$H$5,IF(F60="Q1b",MucHoTro!$H$6,IF(F60="Q2",MucHoTro!$H$7,IF(F60="Q3",MucHoTro!$H$8,IF(F60="Q4",MucHoTro!$H$9)))))</f>
        <v>0.9</v>
      </c>
      <c r="K60" s="43">
        <f>IF(G60="x",MucHoTro!$C$5,IF(H60="x",MucHoTro!$D$5,IF(I60="x",MucHoTro!$E$5)))</f>
        <v>1</v>
      </c>
      <c r="L60" s="46">
        <f t="shared" si="2"/>
        <v>0.9</v>
      </c>
      <c r="M60" s="47">
        <f t="shared" si="3"/>
        <v>1800000</v>
      </c>
      <c r="N60" s="49" t="str">
        <f>IF(F60&lt;&gt;"",INDEX(MucHoTro!$B$5:$B$10,MATCH(Sheet1!F60,MucHoTro!$G$5:$G$10,0),1),"")</f>
        <v>Tạp chí trong nhóm Q3 thuộc lĩnh vực nghiên cứu gần nhất của bài báo
(Q3)</v>
      </c>
    </row>
    <row r="61" spans="1:14" s="49" customFormat="1" ht="47.25" x14ac:dyDescent="0.2">
      <c r="A61" s="43">
        <v>57</v>
      </c>
      <c r="B61" s="57" t="s">
        <v>103</v>
      </c>
      <c r="C61" s="64" t="s">
        <v>237</v>
      </c>
      <c r="D61" s="64"/>
      <c r="E61" s="64"/>
      <c r="F61" s="44" t="s">
        <v>11</v>
      </c>
      <c r="G61" s="37"/>
      <c r="H61" s="37"/>
      <c r="I61" s="37" t="s">
        <v>13</v>
      </c>
      <c r="J61" s="45">
        <f>IF(F61="Q1a",MucHoTro!$H$5,IF(F61="Q1b",MucHoTro!$H$6,IF(F61="Q2",MucHoTro!$H$7,IF(F61="Q3",MucHoTro!$H$8,IF(F61="Q4",MucHoTro!$H$9)))))</f>
        <v>0.8</v>
      </c>
      <c r="K61" s="43">
        <f>IF(G61="x",MucHoTro!$C$5,IF(H61="x",MucHoTro!$D$5,IF(I61="x",MucHoTro!$E$5)))</f>
        <v>1</v>
      </c>
      <c r="L61" s="46">
        <f t="shared" si="2"/>
        <v>0.8</v>
      </c>
      <c r="M61" s="47">
        <f t="shared" si="3"/>
        <v>1600000</v>
      </c>
      <c r="N61" s="49" t="str">
        <f>IF(F61&lt;&gt;"",INDEX(MucHoTro!$B$5:$B$10,MATCH(Sheet1!F61,MucHoTro!$G$5:$G$10,0),1),"")</f>
        <v>Tạp chí trong nhóm Q4 thuộc lĩnh vực nghiên cứu gần nhất của bài báo
(Q4)</v>
      </c>
    </row>
    <row r="62" spans="1:14" s="49" customFormat="1" ht="63" x14ac:dyDescent="0.2">
      <c r="A62" s="43">
        <v>58</v>
      </c>
      <c r="B62" s="57" t="s">
        <v>104</v>
      </c>
      <c r="C62" s="64" t="s">
        <v>238</v>
      </c>
      <c r="D62" s="64"/>
      <c r="E62" s="64"/>
      <c r="F62" s="44" t="s">
        <v>180</v>
      </c>
      <c r="G62" s="37" t="s">
        <v>13</v>
      </c>
      <c r="H62" s="37"/>
      <c r="I62" s="37"/>
      <c r="J62" s="45" t="b">
        <f>IF(F62="Q1a",MucHoTro!$H$5,IF(F62="Q1b",MucHoTro!$H$6,IF(F62="Q2",MucHoTro!$H$7,IF(F62="Q3",MucHoTro!$H$8,IF(F62="Q4",MucHoTro!$H$9)))))</f>
        <v>0</v>
      </c>
      <c r="K62" s="43">
        <f>IF(G62="x",MucHoTro!$C$5,IF(H62="x",MucHoTro!$D$5,IF(I62="x",MucHoTro!$E$5)))</f>
        <v>1.5</v>
      </c>
      <c r="L62" s="46">
        <f t="shared" si="2"/>
        <v>0</v>
      </c>
      <c r="M62" s="47">
        <f t="shared" si="3"/>
        <v>0</v>
      </c>
      <c r="N62" s="49" t="e">
        <f>IF(F62&lt;&gt;"",INDEX(MucHoTro!$B$5:$B$10,MATCH(Sheet1!F62,MucHoTro!$G$5:$G$10,0),1),"")</f>
        <v>#N/A</v>
      </c>
    </row>
    <row r="63" spans="1:14" s="49" customFormat="1" ht="57" customHeight="1" x14ac:dyDescent="0.2">
      <c r="A63" s="43">
        <v>59</v>
      </c>
      <c r="B63" s="57" t="s">
        <v>105</v>
      </c>
      <c r="C63" s="54" t="s">
        <v>239</v>
      </c>
      <c r="D63" s="54"/>
      <c r="E63" s="54"/>
      <c r="F63" s="44" t="s">
        <v>180</v>
      </c>
      <c r="G63" s="37"/>
      <c r="H63" s="37" t="s">
        <v>13</v>
      </c>
      <c r="I63" s="37"/>
      <c r="J63" s="45" t="b">
        <f>IF(F63="Q1a",MucHoTro!$H$5,IF(F63="Q1b",MucHoTro!$H$6,IF(F63="Q2",MucHoTro!$H$7,IF(F63="Q3",MucHoTro!$H$8,IF(F63="Q4",MucHoTro!$H$9)))))</f>
        <v>0</v>
      </c>
      <c r="K63" s="43">
        <f>IF(G63="x",MucHoTro!$C$5,IF(H63="x",MucHoTro!$D$5,IF(I63="x",MucHoTro!$E$5)))</f>
        <v>1.25</v>
      </c>
      <c r="L63" s="46">
        <f t="shared" si="2"/>
        <v>0</v>
      </c>
      <c r="M63" s="47">
        <f t="shared" si="3"/>
        <v>0</v>
      </c>
      <c r="N63" s="49" t="e">
        <f>IF(F63&lt;&gt;"",INDEX(MucHoTro!$B$5:$B$10,MATCH(Sheet1!F63,MucHoTro!$G$5:$G$10,0),1),"")</f>
        <v>#N/A</v>
      </c>
    </row>
    <row r="64" spans="1:14" s="49" customFormat="1" ht="78.75" x14ac:dyDescent="0.2">
      <c r="A64" s="43">
        <v>60</v>
      </c>
      <c r="B64" s="57" t="s">
        <v>106</v>
      </c>
      <c r="C64" s="61" t="s">
        <v>240</v>
      </c>
      <c r="D64" s="61"/>
      <c r="E64" s="61"/>
      <c r="F64" s="44" t="s">
        <v>180</v>
      </c>
      <c r="G64" s="37"/>
      <c r="H64" s="37" t="s">
        <v>13</v>
      </c>
      <c r="I64" s="37"/>
      <c r="J64" s="45" t="b">
        <f>IF(F64="Q1a",MucHoTro!$H$5,IF(F64="Q1b",MucHoTro!$H$6,IF(F64="Q2",MucHoTro!$H$7,IF(F64="Q3",MucHoTro!$H$8,IF(F64="Q4",MucHoTro!$H$9)))))</f>
        <v>0</v>
      </c>
      <c r="K64" s="43">
        <f>IF(G64="x",MucHoTro!$C$5,IF(H64="x",MucHoTro!$D$5,IF(I64="x",MucHoTro!$E$5)))</f>
        <v>1.25</v>
      </c>
      <c r="L64" s="46">
        <f t="shared" si="2"/>
        <v>0</v>
      </c>
      <c r="M64" s="47">
        <f t="shared" si="3"/>
        <v>0</v>
      </c>
      <c r="N64" s="49" t="e">
        <f>IF(F64&lt;&gt;"",INDEX(MucHoTro!$B$5:$B$10,MATCH(Sheet1!F64,MucHoTro!$G$5:$G$10,0),1),"")</f>
        <v>#N/A</v>
      </c>
    </row>
    <row r="65" spans="1:14" s="49" customFormat="1" ht="94.5" x14ac:dyDescent="0.2">
      <c r="A65" s="43">
        <v>61</v>
      </c>
      <c r="B65" s="57" t="s">
        <v>107</v>
      </c>
      <c r="C65" s="65" t="s">
        <v>241</v>
      </c>
      <c r="D65" s="65"/>
      <c r="E65" s="65"/>
      <c r="F65" s="44" t="s">
        <v>180</v>
      </c>
      <c r="G65" s="37" t="s">
        <v>13</v>
      </c>
      <c r="H65" s="37"/>
      <c r="I65" s="37"/>
      <c r="J65" s="45" t="b">
        <f>IF(F65="Q1a",MucHoTro!$H$5,IF(F65="Q1b",MucHoTro!$H$6,IF(F65="Q2",MucHoTro!$H$7,IF(F65="Q3",MucHoTro!$H$8,IF(F65="Q4",MucHoTro!$H$9)))))</f>
        <v>0</v>
      </c>
      <c r="K65" s="43">
        <f>IF(G65="x",MucHoTro!$C$5,IF(H65="x",MucHoTro!$D$5,IF(I65="x",MucHoTro!$E$5)))</f>
        <v>1.5</v>
      </c>
      <c r="L65" s="46">
        <f t="shared" si="2"/>
        <v>0</v>
      </c>
      <c r="M65" s="47">
        <f t="shared" si="3"/>
        <v>0</v>
      </c>
      <c r="N65" s="49" t="e">
        <f>IF(F65&lt;&gt;"",INDEX(MucHoTro!$B$5:$B$10,MATCH(Sheet1!F65,MucHoTro!$G$5:$G$10,0),1),"")</f>
        <v>#N/A</v>
      </c>
    </row>
    <row r="66" spans="1:14" s="49" customFormat="1" ht="63" x14ac:dyDescent="0.2">
      <c r="A66" s="43">
        <v>62</v>
      </c>
      <c r="B66" s="57" t="s">
        <v>108</v>
      </c>
      <c r="C66" s="54" t="s">
        <v>242</v>
      </c>
      <c r="D66" s="54"/>
      <c r="E66" s="54"/>
      <c r="F66" s="44" t="s">
        <v>180</v>
      </c>
      <c r="G66" s="37" t="s">
        <v>13</v>
      </c>
      <c r="H66" s="37"/>
      <c r="I66" s="37"/>
      <c r="J66" s="45" t="b">
        <f>IF(F66="Q1a",MucHoTro!$H$5,IF(F66="Q1b",MucHoTro!$H$6,IF(F66="Q2",MucHoTro!$H$7,IF(F66="Q3",MucHoTro!$H$8,IF(F66="Q4",MucHoTro!$H$9)))))</f>
        <v>0</v>
      </c>
      <c r="K66" s="43">
        <f>IF(G66="x",MucHoTro!$C$5,IF(H66="x",MucHoTro!$D$5,IF(I66="x",MucHoTro!$E$5)))</f>
        <v>1.5</v>
      </c>
      <c r="L66" s="46">
        <f t="shared" ref="L66:L74" si="4">J66*K66</f>
        <v>0</v>
      </c>
      <c r="M66" s="47">
        <f t="shared" ref="M66:M74" si="5">L66*2000000</f>
        <v>0</v>
      </c>
      <c r="N66" s="49" t="e">
        <f>IF(F66&lt;&gt;"",INDEX(MucHoTro!$B$5:$B$10,MATCH(Sheet1!F66,MucHoTro!$G$5:$G$10,0),1),"")</f>
        <v>#N/A</v>
      </c>
    </row>
    <row r="67" spans="1:14" s="49" customFormat="1" ht="63" x14ac:dyDescent="0.2">
      <c r="A67" s="43">
        <v>63</v>
      </c>
      <c r="B67" s="60" t="s">
        <v>153</v>
      </c>
      <c r="C67" s="54" t="s">
        <v>170</v>
      </c>
      <c r="D67" s="54"/>
      <c r="E67" s="54"/>
      <c r="F67" s="44" t="s">
        <v>180</v>
      </c>
      <c r="G67" s="37" t="s">
        <v>13</v>
      </c>
      <c r="H67" s="37"/>
      <c r="I67" s="37"/>
      <c r="J67" s="45" t="b">
        <f>IF(F67="Q1a",MucHoTro!$H$5,IF(F67="Q1b",MucHoTro!$H$6,IF(F67="Q2",MucHoTro!$H$7,IF(F67="Q3",MucHoTro!$H$8,IF(F67="Q4",MucHoTro!$H$9)))))</f>
        <v>0</v>
      </c>
      <c r="K67" s="43">
        <f>IF(G67="x",MucHoTro!$C$5,IF(H67="x",MucHoTro!$D$5,IF(I67="x",MucHoTro!$E$5)))</f>
        <v>1.5</v>
      </c>
      <c r="L67" s="46">
        <f t="shared" si="4"/>
        <v>0</v>
      </c>
      <c r="M67" s="47">
        <f t="shared" si="5"/>
        <v>0</v>
      </c>
      <c r="N67" s="49" t="e">
        <f>IF(F67&lt;&gt;"",INDEX(MucHoTro!$B$5:$B$10,MATCH(Sheet1!F67,MucHoTro!$G$5:$G$10,0),1),"")</f>
        <v>#N/A</v>
      </c>
    </row>
    <row r="68" spans="1:14" s="49" customFormat="1" ht="63" x14ac:dyDescent="0.2">
      <c r="A68" s="43">
        <v>64</v>
      </c>
      <c r="B68" s="57" t="s">
        <v>154</v>
      </c>
      <c r="C68" s="57" t="s">
        <v>169</v>
      </c>
      <c r="D68" s="57"/>
      <c r="E68" s="57"/>
      <c r="F68" s="44" t="s">
        <v>9</v>
      </c>
      <c r="G68" s="37" t="s">
        <v>13</v>
      </c>
      <c r="H68" s="37"/>
      <c r="I68" s="37"/>
      <c r="J68" s="45">
        <f>IF(F68="Q1a",MucHoTro!$H$5,IF(F68="Q1b",MucHoTro!$H$6,IF(F68="Q2",MucHoTro!$H$7,IF(F68="Q3",MucHoTro!$H$8,IF(F68="Q4",MucHoTro!$H$9)))))</f>
        <v>1.1000000000000001</v>
      </c>
      <c r="K68" s="43">
        <f>IF(G68="x",MucHoTro!$C$5,IF(H68="x",MucHoTro!$D$5,IF(I68="x",MucHoTro!$E$5)))</f>
        <v>1.5</v>
      </c>
      <c r="L68" s="46">
        <f t="shared" si="4"/>
        <v>1.6500000000000001</v>
      </c>
      <c r="M68" s="47">
        <v>6980000</v>
      </c>
      <c r="N68" s="49" t="str">
        <f>IF(F68&lt;&gt;"",INDEX(MucHoTro!$B$5:$B$10,MATCH(Sheet1!F68,MucHoTro!$G$5:$G$10,0),1),"")</f>
        <v>Tạp chí trong nhóm Q2 thuộc lĩnh vực nghiên cứu gần nhất của bài báo
(Q2)</v>
      </c>
    </row>
    <row r="69" spans="1:14" s="49" customFormat="1" ht="63" x14ac:dyDescent="0.2">
      <c r="A69" s="43">
        <v>65</v>
      </c>
      <c r="B69" s="57" t="s">
        <v>109</v>
      </c>
      <c r="C69" s="54" t="s">
        <v>243</v>
      </c>
      <c r="D69" s="54"/>
      <c r="E69" s="54"/>
      <c r="F69" s="44" t="s">
        <v>180</v>
      </c>
      <c r="G69" s="37" t="s">
        <v>13</v>
      </c>
      <c r="H69" s="37"/>
      <c r="I69" s="37"/>
      <c r="J69" s="45" t="b">
        <f>IF(F69="Q1a",MucHoTro!$H$5,IF(F69="Q1b",MucHoTro!$H$6,IF(F69="Q2",MucHoTro!$H$7,IF(F69="Q3",MucHoTro!$H$8,IF(F69="Q4",MucHoTro!$H$9)))))</f>
        <v>0</v>
      </c>
      <c r="K69" s="43">
        <f>IF(G69="x",MucHoTro!$C$5,IF(H69="x",MucHoTro!$D$5,IF(I69="x",MucHoTro!$E$5)))</f>
        <v>1.5</v>
      </c>
      <c r="L69" s="46">
        <f t="shared" si="4"/>
        <v>0</v>
      </c>
      <c r="M69" s="47">
        <f t="shared" si="5"/>
        <v>0</v>
      </c>
      <c r="N69" s="49" t="e">
        <f>IF(F69&lt;&gt;"",INDEX(MucHoTro!$B$5:$B$10,MATCH(Sheet1!F69,MucHoTro!$G$5:$G$10,0),1),"")</f>
        <v>#N/A</v>
      </c>
    </row>
    <row r="70" spans="1:14" s="49" customFormat="1" ht="63" x14ac:dyDescent="0.2">
      <c r="A70" s="43">
        <v>66</v>
      </c>
      <c r="B70" s="57" t="s">
        <v>110</v>
      </c>
      <c r="C70" s="54" t="s">
        <v>244</v>
      </c>
      <c r="D70" s="54"/>
      <c r="E70" s="54"/>
      <c r="F70" s="44" t="s">
        <v>180</v>
      </c>
      <c r="G70" s="37" t="s">
        <v>13</v>
      </c>
      <c r="H70" s="37"/>
      <c r="I70" s="37"/>
      <c r="J70" s="45" t="b">
        <f>IF(F70="Q1a",MucHoTro!$H$5,IF(F70="Q1b",MucHoTro!$H$6,IF(F70="Q2",MucHoTro!$H$7,IF(F70="Q3",MucHoTro!$H$8,IF(F70="Q4",MucHoTro!$H$9)))))</f>
        <v>0</v>
      </c>
      <c r="K70" s="43">
        <f>IF(G70="x",MucHoTro!$C$5,IF(H70="x",MucHoTro!$D$5,IF(I70="x",MucHoTro!$E$5)))</f>
        <v>1.5</v>
      </c>
      <c r="L70" s="46">
        <f t="shared" si="4"/>
        <v>0</v>
      </c>
      <c r="M70" s="47">
        <f t="shared" si="5"/>
        <v>0</v>
      </c>
      <c r="N70" s="49" t="e">
        <f>IF(F70&lt;&gt;"",INDEX(MucHoTro!$B$5:$B$10,MATCH(Sheet1!F70,MucHoTro!$G$5:$G$10,0),1),"")</f>
        <v>#N/A</v>
      </c>
    </row>
    <row r="71" spans="1:14" s="49" customFormat="1" ht="63" x14ac:dyDescent="0.2">
      <c r="A71" s="43">
        <v>67</v>
      </c>
      <c r="B71" s="57" t="s">
        <v>111</v>
      </c>
      <c r="C71" s="64" t="s">
        <v>245</v>
      </c>
      <c r="D71" s="64"/>
      <c r="E71" s="64"/>
      <c r="F71" s="44" t="s">
        <v>9</v>
      </c>
      <c r="G71" s="37" t="s">
        <v>13</v>
      </c>
      <c r="H71" s="37"/>
      <c r="I71" s="37"/>
      <c r="J71" s="45">
        <f>IF(F71="Q1a",MucHoTro!$H$5,IF(F71="Q1b",MucHoTro!$H$6,IF(F71="Q2",MucHoTro!$H$7,IF(F71="Q3",MucHoTro!$H$8,IF(F71="Q4",MucHoTro!$H$9)))))</f>
        <v>1.1000000000000001</v>
      </c>
      <c r="K71" s="43">
        <f>IF(G71="x",MucHoTro!$C$5,IF(H71="x",MucHoTro!$D$5,IF(I71="x",MucHoTro!$E$5)))</f>
        <v>1.5</v>
      </c>
      <c r="L71" s="46">
        <f t="shared" si="4"/>
        <v>1.6500000000000001</v>
      </c>
      <c r="M71" s="47">
        <f t="shared" si="5"/>
        <v>3300000.0000000005</v>
      </c>
      <c r="N71" s="49" t="str">
        <f>IF(F71&lt;&gt;"",INDEX(MucHoTro!$B$5:$B$10,MATCH(Sheet1!F71,MucHoTro!$G$5:$G$10,0),1),"")</f>
        <v>Tạp chí trong nhóm Q2 thuộc lĩnh vực nghiên cứu gần nhất của bài báo
(Q2)</v>
      </c>
    </row>
    <row r="72" spans="1:14" s="49" customFormat="1" ht="78.75" x14ac:dyDescent="0.2">
      <c r="A72" s="43">
        <v>68</v>
      </c>
      <c r="B72" s="57" t="s">
        <v>112</v>
      </c>
      <c r="C72" s="57" t="s">
        <v>246</v>
      </c>
      <c r="D72" s="57"/>
      <c r="E72" s="57"/>
      <c r="F72" s="44" t="s">
        <v>9</v>
      </c>
      <c r="G72" s="37"/>
      <c r="H72" s="37"/>
      <c r="I72" s="37" t="s">
        <v>13</v>
      </c>
      <c r="J72" s="45">
        <f>IF(F72="Q1a",MucHoTro!$H$5,IF(F72="Q1b",MucHoTro!$H$6,IF(F72="Q2",MucHoTro!$H$7,IF(F72="Q3",MucHoTro!$H$8,IF(F72="Q4",MucHoTro!$H$9)))))</f>
        <v>1.1000000000000001</v>
      </c>
      <c r="K72" s="43">
        <f>IF(G72="x",MucHoTro!$C$5,IF(H72="x",MucHoTro!$D$5,IF(I72="x",MucHoTro!$E$5)))</f>
        <v>1</v>
      </c>
      <c r="L72" s="46">
        <f t="shared" si="4"/>
        <v>1.1000000000000001</v>
      </c>
      <c r="M72" s="47">
        <f t="shared" si="5"/>
        <v>2200000</v>
      </c>
      <c r="N72" s="49" t="str">
        <f>IF(F72&lt;&gt;"",INDEX(MucHoTro!$B$5:$B$10,MATCH(Sheet1!F72,MucHoTro!$G$5:$G$10,0),1),"")</f>
        <v>Tạp chí trong nhóm Q2 thuộc lĩnh vực nghiên cứu gần nhất của bài báo
(Q2)</v>
      </c>
    </row>
    <row r="73" spans="1:14" s="49" customFormat="1" ht="66" x14ac:dyDescent="0.2">
      <c r="A73" s="43">
        <v>69</v>
      </c>
      <c r="B73" s="57" t="s">
        <v>113</v>
      </c>
      <c r="C73" s="52" t="s">
        <v>247</v>
      </c>
      <c r="D73" s="52"/>
      <c r="E73" s="52"/>
      <c r="F73" s="44" t="s">
        <v>9</v>
      </c>
      <c r="G73" s="37"/>
      <c r="H73" s="37"/>
      <c r="I73" s="37" t="s">
        <v>13</v>
      </c>
      <c r="J73" s="45">
        <f>IF(F73="Q1a",MucHoTro!$H$5,IF(F73="Q1b",MucHoTro!$H$6,IF(F73="Q2",MucHoTro!$H$7,IF(F73="Q3",MucHoTro!$H$8,IF(F73="Q4",MucHoTro!$H$9)))))</f>
        <v>1.1000000000000001</v>
      </c>
      <c r="K73" s="43">
        <f>IF(G73="x",MucHoTro!$C$5,IF(H73="x",MucHoTro!$D$5,IF(I73="x",MucHoTro!$E$5)))</f>
        <v>1</v>
      </c>
      <c r="L73" s="46">
        <f t="shared" si="4"/>
        <v>1.1000000000000001</v>
      </c>
      <c r="M73" s="47">
        <f t="shared" si="5"/>
        <v>2200000</v>
      </c>
      <c r="N73" s="49" t="str">
        <f>IF(F73&lt;&gt;"",INDEX(MucHoTro!$B$5:$B$10,MATCH(Sheet1!F73,MucHoTro!$G$5:$G$10,0),1),"")</f>
        <v>Tạp chí trong nhóm Q2 thuộc lĩnh vực nghiên cứu gần nhất của bài báo
(Q2)</v>
      </c>
    </row>
    <row r="74" spans="1:14" s="49" customFormat="1" ht="63" x14ac:dyDescent="0.2">
      <c r="A74" s="43">
        <v>70</v>
      </c>
      <c r="B74" s="57" t="s">
        <v>114</v>
      </c>
      <c r="C74" s="66" t="s">
        <v>248</v>
      </c>
      <c r="D74" s="66"/>
      <c r="E74" s="66"/>
      <c r="F74" s="44" t="s">
        <v>9</v>
      </c>
      <c r="G74" s="37"/>
      <c r="H74" s="37"/>
      <c r="I74" s="37" t="s">
        <v>13</v>
      </c>
      <c r="J74" s="45">
        <f>IF(F74="Q1a",MucHoTro!$H$5,IF(F74="Q1b",MucHoTro!$H$6,IF(F74="Q2",MucHoTro!$H$7,IF(F74="Q3",MucHoTro!$H$8,IF(F74="Q4",MucHoTro!$H$9)))))</f>
        <v>1.1000000000000001</v>
      </c>
      <c r="K74" s="43">
        <f>IF(G74="x",MucHoTro!$C$5,IF(H74="x",MucHoTro!$D$5,IF(I74="x",MucHoTro!$E$5)))</f>
        <v>1</v>
      </c>
      <c r="L74" s="46">
        <f t="shared" si="4"/>
        <v>1.1000000000000001</v>
      </c>
      <c r="M74" s="47">
        <f t="shared" si="5"/>
        <v>2200000</v>
      </c>
      <c r="N74" s="49" t="str">
        <f>IF(F74&lt;&gt;"",INDEX(MucHoTro!$B$5:$B$10,MATCH(Sheet1!F74,MucHoTro!$G$5:$G$10,0),1),"")</f>
        <v>Tạp chí trong nhóm Q2 thuộc lĩnh vực nghiên cứu gần nhất của bài báo
(Q2)</v>
      </c>
    </row>
    <row r="75" spans="1:14" s="49" customFormat="1" ht="78.75" x14ac:dyDescent="0.2">
      <c r="A75" s="43">
        <v>71</v>
      </c>
      <c r="B75" s="57" t="s">
        <v>115</v>
      </c>
      <c r="C75" s="65" t="s">
        <v>249</v>
      </c>
      <c r="D75" s="65"/>
      <c r="E75" s="65"/>
      <c r="F75" s="44" t="s">
        <v>9</v>
      </c>
      <c r="G75" s="37"/>
      <c r="H75" s="37"/>
      <c r="I75" s="37" t="s">
        <v>13</v>
      </c>
      <c r="J75" s="45">
        <f>IF(F75="Q1a",MucHoTro!$H$5,IF(F75="Q1b",MucHoTro!$H$6,IF(F75="Q2",MucHoTro!$H$7,IF(F75="Q3",MucHoTro!$H$8,IF(F75="Q4",MucHoTro!$H$9)))))</f>
        <v>1.1000000000000001</v>
      </c>
      <c r="K75" s="43">
        <f>IF(G75="x",MucHoTro!$C$5,IF(H75="x",MucHoTro!$D$5,IF(I75="x",MucHoTro!$E$5)))</f>
        <v>1</v>
      </c>
      <c r="L75" s="46">
        <f t="shared" ref="L75:L120" si="6">J75*K75</f>
        <v>1.1000000000000001</v>
      </c>
      <c r="M75" s="47">
        <f t="shared" ref="M75:M120" si="7">L75*2000000</f>
        <v>2200000</v>
      </c>
      <c r="N75" s="49" t="str">
        <f>IF(F75&lt;&gt;"",INDEX(MucHoTro!$B$5:$B$10,MATCH(Sheet1!F75,MucHoTro!$G$5:$G$10,0),1),"")</f>
        <v>Tạp chí trong nhóm Q2 thuộc lĩnh vực nghiên cứu gần nhất của bài báo
(Q2)</v>
      </c>
    </row>
    <row r="76" spans="1:14" s="49" customFormat="1" ht="47.25" x14ac:dyDescent="0.2">
      <c r="A76" s="43">
        <v>72</v>
      </c>
      <c r="B76" s="61" t="s">
        <v>155</v>
      </c>
      <c r="C76" s="57" t="s">
        <v>250</v>
      </c>
      <c r="D76" s="57"/>
      <c r="E76" s="57"/>
      <c r="F76" s="44" t="s">
        <v>9</v>
      </c>
      <c r="G76" s="37"/>
      <c r="H76" s="37"/>
      <c r="I76" s="37"/>
      <c r="J76" s="45">
        <f>IF(F76="Q1a",MucHoTro!$H$5,IF(F76="Q1b",MucHoTro!$H$6,IF(F76="Q2",MucHoTro!$H$7,IF(F76="Q3",MucHoTro!$H$8,IF(F76="Q4",MucHoTro!$H$9)))))</f>
        <v>1.1000000000000001</v>
      </c>
      <c r="K76" s="43" t="b">
        <f>IF(G76="x",MucHoTro!$C$5,IF(H76="x",MucHoTro!$D$5,IF(I76="x",MucHoTro!$E$5)))</f>
        <v>0</v>
      </c>
      <c r="L76" s="46">
        <f t="shared" si="6"/>
        <v>0</v>
      </c>
      <c r="M76" s="47">
        <f t="shared" si="7"/>
        <v>0</v>
      </c>
      <c r="N76" s="49" t="str">
        <f>IF(F76&lt;&gt;"",INDEX(MucHoTro!$B$5:$B$10,MATCH(Sheet1!F76,MucHoTro!$G$5:$G$10,0),1),"")</f>
        <v>Tạp chí trong nhóm Q2 thuộc lĩnh vực nghiên cứu gần nhất của bài báo
(Q2)</v>
      </c>
    </row>
    <row r="77" spans="1:14" s="49" customFormat="1" ht="63" x14ac:dyDescent="0.2">
      <c r="A77" s="43">
        <v>73</v>
      </c>
      <c r="B77" s="61" t="s">
        <v>116</v>
      </c>
      <c r="C77" s="64" t="s">
        <v>251</v>
      </c>
      <c r="D77" s="64"/>
      <c r="E77" s="64"/>
      <c r="F77" s="44" t="s">
        <v>11</v>
      </c>
      <c r="G77" s="37"/>
      <c r="H77" s="37"/>
      <c r="I77" s="37"/>
      <c r="J77" s="45">
        <f>IF(F77="Q1a",MucHoTro!$H$5,IF(F77="Q1b",MucHoTro!$H$6,IF(F77="Q2",MucHoTro!$H$7,IF(F77="Q3",MucHoTro!$H$8,IF(F77="Q4",MucHoTro!$H$9)))))</f>
        <v>0.8</v>
      </c>
      <c r="K77" s="43" t="b">
        <f>IF(G77="x",MucHoTro!$C$5,IF(H77="x",MucHoTro!$D$5,IF(I77="x",MucHoTro!$E$5)))</f>
        <v>0</v>
      </c>
      <c r="L77" s="46">
        <f t="shared" si="6"/>
        <v>0</v>
      </c>
      <c r="M77" s="47">
        <f t="shared" si="7"/>
        <v>0</v>
      </c>
      <c r="N77" s="49" t="str">
        <f>IF(F77&lt;&gt;"",INDEX(MucHoTro!$B$5:$B$10,MATCH(Sheet1!F77,MucHoTro!$G$5:$G$10,0),1),"")</f>
        <v>Tạp chí trong nhóm Q4 thuộc lĩnh vực nghiên cứu gần nhất của bài báo
(Q4)</v>
      </c>
    </row>
    <row r="78" spans="1:14" s="49" customFormat="1" ht="78.75" x14ac:dyDescent="0.2">
      <c r="A78" s="43">
        <v>74</v>
      </c>
      <c r="B78" s="57" t="s">
        <v>156</v>
      </c>
      <c r="C78" s="64" t="s">
        <v>252</v>
      </c>
      <c r="D78" s="64"/>
      <c r="E78" s="64"/>
      <c r="F78" s="44" t="s">
        <v>180</v>
      </c>
      <c r="G78" s="37"/>
      <c r="H78" s="37"/>
      <c r="I78" s="37"/>
      <c r="J78" s="45" t="b">
        <f>IF(F78="Q1a",MucHoTro!$H$5,IF(F78="Q1b",MucHoTro!$H$6,IF(F78="Q2",MucHoTro!$H$7,IF(F78="Q3",MucHoTro!$H$8,IF(F78="Q4",MucHoTro!$H$9)))))</f>
        <v>0</v>
      </c>
      <c r="K78" s="43" t="b">
        <f>IF(G78="x",MucHoTro!$C$5,IF(H78="x",MucHoTro!$D$5,IF(I78="x",MucHoTro!$E$5)))</f>
        <v>0</v>
      </c>
      <c r="L78" s="46">
        <f t="shared" si="6"/>
        <v>0</v>
      </c>
      <c r="M78" s="47">
        <f t="shared" si="7"/>
        <v>0</v>
      </c>
      <c r="N78" s="49" t="e">
        <f>IF(F78&lt;&gt;"",INDEX(MucHoTro!$B$5:$B$10,MATCH(Sheet1!F78,MucHoTro!$G$5:$G$10,0),1),"")</f>
        <v>#N/A</v>
      </c>
    </row>
    <row r="79" spans="1:14" s="49" customFormat="1" ht="78.75" x14ac:dyDescent="0.2">
      <c r="A79" s="43">
        <v>75</v>
      </c>
      <c r="B79" s="57" t="s">
        <v>117</v>
      </c>
      <c r="C79" s="54" t="s">
        <v>253</v>
      </c>
      <c r="D79" s="54"/>
      <c r="E79" s="54"/>
      <c r="F79" s="44" t="s">
        <v>10</v>
      </c>
      <c r="G79" s="37"/>
      <c r="H79" s="37"/>
      <c r="I79" s="37"/>
      <c r="J79" s="45">
        <f>IF(F79="Q1a",MucHoTro!$H$5,IF(F79="Q1b",MucHoTro!$H$6,IF(F79="Q2",MucHoTro!$H$7,IF(F79="Q3",MucHoTro!$H$8,IF(F79="Q4",MucHoTro!$H$9)))))</f>
        <v>0.9</v>
      </c>
      <c r="K79" s="43" t="b">
        <f>IF(G79="x",MucHoTro!$C$5,IF(H79="x",MucHoTro!$D$5,IF(I79="x",MucHoTro!$E$5)))</f>
        <v>0</v>
      </c>
      <c r="L79" s="46">
        <f t="shared" si="6"/>
        <v>0</v>
      </c>
      <c r="M79" s="47">
        <f t="shared" si="7"/>
        <v>0</v>
      </c>
      <c r="N79" s="49" t="str">
        <f>IF(F79&lt;&gt;"",INDEX(MucHoTro!$B$5:$B$10,MATCH(Sheet1!F79,MucHoTro!$G$5:$G$10,0),1),"")</f>
        <v>Tạp chí trong nhóm Q3 thuộc lĩnh vực nghiên cứu gần nhất của bài báo
(Q3)</v>
      </c>
    </row>
    <row r="80" spans="1:14" s="49" customFormat="1" ht="94.5" customHeight="1" x14ac:dyDescent="0.2">
      <c r="A80" s="43">
        <v>76</v>
      </c>
      <c r="B80" s="61" t="s">
        <v>157</v>
      </c>
      <c r="C80" s="67" t="s">
        <v>254</v>
      </c>
      <c r="D80" s="67"/>
      <c r="E80" s="67"/>
      <c r="F80" s="44" t="s">
        <v>180</v>
      </c>
      <c r="G80" s="37"/>
      <c r="H80" s="37"/>
      <c r="I80" s="37"/>
      <c r="J80" s="45" t="b">
        <f>IF(F80="Q1a",MucHoTro!$H$5,IF(F80="Q1b",MucHoTro!$H$6,IF(F80="Q2",MucHoTro!$H$7,IF(F80="Q3",MucHoTro!$H$8,IF(F80="Q4",MucHoTro!$H$9)))))</f>
        <v>0</v>
      </c>
      <c r="K80" s="43" t="b">
        <f>IF(G80="x",MucHoTro!$C$5,IF(H80="x",MucHoTro!$D$5,IF(I80="x",MucHoTro!$E$5)))</f>
        <v>0</v>
      </c>
      <c r="L80" s="46">
        <f t="shared" si="6"/>
        <v>0</v>
      </c>
      <c r="M80" s="47">
        <f t="shared" si="7"/>
        <v>0</v>
      </c>
      <c r="N80" s="49" t="e">
        <f>IF(F80&lt;&gt;"",INDEX(MucHoTro!$B$5:$B$10,MATCH(Sheet1!F80,MucHoTro!$G$5:$G$10,0),1),"")</f>
        <v>#N/A</v>
      </c>
    </row>
    <row r="81" spans="1:14" s="49" customFormat="1" ht="94.5" x14ac:dyDescent="0.2">
      <c r="A81" s="43">
        <v>77</v>
      </c>
      <c r="B81" s="61" t="s">
        <v>163</v>
      </c>
      <c r="C81" s="54" t="s">
        <v>255</v>
      </c>
      <c r="D81" s="54"/>
      <c r="E81" s="54"/>
      <c r="F81" s="44" t="s">
        <v>9</v>
      </c>
      <c r="G81" s="37"/>
      <c r="H81" s="37"/>
      <c r="I81" s="37"/>
      <c r="J81" s="45">
        <f>IF(F81="Q1a",MucHoTro!$H$5,IF(F81="Q1b",MucHoTro!$H$6,IF(F81="Q2",MucHoTro!$H$7,IF(F81="Q3",MucHoTro!$H$8,IF(F81="Q4",MucHoTro!$H$9)))))</f>
        <v>1.1000000000000001</v>
      </c>
      <c r="K81" s="43" t="b">
        <f>IF(G81="x",MucHoTro!$C$5,IF(H81="x",MucHoTro!$D$5,IF(I81="x",MucHoTro!$E$5)))</f>
        <v>0</v>
      </c>
      <c r="L81" s="46">
        <f t="shared" si="6"/>
        <v>0</v>
      </c>
      <c r="M81" s="47">
        <f t="shared" si="7"/>
        <v>0</v>
      </c>
      <c r="N81" s="49" t="str">
        <f>IF(F81&lt;&gt;"",INDEX(MucHoTro!$B$5:$B$10,MATCH(Sheet1!F81,MucHoTro!$G$5:$G$10,0),1),"")</f>
        <v>Tạp chí trong nhóm Q2 thuộc lĩnh vực nghiên cứu gần nhất của bài báo
(Q2)</v>
      </c>
    </row>
    <row r="82" spans="1:14" s="49" customFormat="1" ht="78.75" x14ac:dyDescent="0.2">
      <c r="A82" s="43">
        <v>78</v>
      </c>
      <c r="B82" s="61" t="s">
        <v>158</v>
      </c>
      <c r="C82" s="54" t="s">
        <v>256</v>
      </c>
      <c r="D82" s="54"/>
      <c r="E82" s="54"/>
      <c r="F82" s="44" t="s">
        <v>9</v>
      </c>
      <c r="G82" s="37"/>
      <c r="H82" s="37"/>
      <c r="I82" s="37"/>
      <c r="J82" s="45">
        <f>IF(F82="Q1a",MucHoTro!$H$5,IF(F82="Q1b",MucHoTro!$H$6,IF(F82="Q2",MucHoTro!$H$7,IF(F82="Q3",MucHoTro!$H$8,IF(F82="Q4",MucHoTro!$H$9)))))</f>
        <v>1.1000000000000001</v>
      </c>
      <c r="K82" s="43" t="b">
        <f>IF(G82="x",MucHoTro!$C$5,IF(H82="x",MucHoTro!$D$5,IF(I82="x",MucHoTro!$E$5)))</f>
        <v>0</v>
      </c>
      <c r="L82" s="46">
        <f t="shared" si="6"/>
        <v>0</v>
      </c>
      <c r="M82" s="47">
        <f t="shared" si="7"/>
        <v>0</v>
      </c>
      <c r="N82" s="49" t="str">
        <f>IF(F82&lt;&gt;"",INDEX(MucHoTro!$B$5:$B$10,MATCH(Sheet1!F82,MucHoTro!$G$5:$G$10,0),1),"")</f>
        <v>Tạp chí trong nhóm Q2 thuộc lĩnh vực nghiên cứu gần nhất của bài báo
(Q2)</v>
      </c>
    </row>
    <row r="83" spans="1:14" s="49" customFormat="1" ht="63" x14ac:dyDescent="0.2">
      <c r="A83" s="43">
        <v>79</v>
      </c>
      <c r="B83" s="61" t="s">
        <v>159</v>
      </c>
      <c r="C83" s="54" t="s">
        <v>257</v>
      </c>
      <c r="D83" s="54"/>
      <c r="E83" s="54"/>
      <c r="F83" s="44" t="s">
        <v>9</v>
      </c>
      <c r="G83" s="37"/>
      <c r="H83" s="37"/>
      <c r="I83" s="37"/>
      <c r="J83" s="45">
        <f>IF(F83="Q1a",MucHoTro!$H$5,IF(F83="Q1b",MucHoTro!$H$6,IF(F83="Q2",MucHoTro!$H$7,IF(F83="Q3",MucHoTro!$H$8,IF(F83="Q4",MucHoTro!$H$9)))))</f>
        <v>1.1000000000000001</v>
      </c>
      <c r="K83" s="43" t="b">
        <f>IF(G83="x",MucHoTro!$C$5,IF(H83="x",MucHoTro!$D$5,IF(I83="x",MucHoTro!$E$5)))</f>
        <v>0</v>
      </c>
      <c r="L83" s="46">
        <f t="shared" si="6"/>
        <v>0</v>
      </c>
      <c r="M83" s="47">
        <f t="shared" si="7"/>
        <v>0</v>
      </c>
      <c r="N83" s="49" t="str">
        <f>IF(F83&lt;&gt;"",INDEX(MucHoTro!$B$5:$B$10,MATCH(Sheet1!F83,MucHoTro!$G$5:$G$10,0),1),"")</f>
        <v>Tạp chí trong nhóm Q2 thuộc lĩnh vực nghiên cứu gần nhất của bài báo
(Q2)</v>
      </c>
    </row>
    <row r="84" spans="1:14" s="49" customFormat="1" ht="110.25" x14ac:dyDescent="0.2">
      <c r="A84" s="43">
        <v>80</v>
      </c>
      <c r="B84" s="61" t="s">
        <v>118</v>
      </c>
      <c r="C84" s="54" t="s">
        <v>258</v>
      </c>
      <c r="D84" s="54"/>
      <c r="E84" s="54"/>
      <c r="F84" s="44" t="s">
        <v>9</v>
      </c>
      <c r="G84" s="37"/>
      <c r="H84" s="37"/>
      <c r="I84" s="37"/>
      <c r="J84" s="45">
        <f>IF(F84="Q1a",MucHoTro!$H$5,IF(F84="Q1b",MucHoTro!$H$6,IF(F84="Q2",MucHoTro!$H$7,IF(F84="Q3",MucHoTro!$H$8,IF(F84="Q4",MucHoTro!$H$9)))))</f>
        <v>1.1000000000000001</v>
      </c>
      <c r="K84" s="43" t="b">
        <f>IF(G84="x",MucHoTro!$C$5,IF(H84="x",MucHoTro!$D$5,IF(I84="x",MucHoTro!$E$5)))</f>
        <v>0</v>
      </c>
      <c r="L84" s="46">
        <f t="shared" si="6"/>
        <v>0</v>
      </c>
      <c r="M84" s="47">
        <f t="shared" si="7"/>
        <v>0</v>
      </c>
      <c r="N84" s="49" t="str">
        <f>IF(F84&lt;&gt;"",INDEX(MucHoTro!$B$5:$B$10,MATCH(Sheet1!F84,MucHoTro!$G$5:$G$10,0),1),"")</f>
        <v>Tạp chí trong nhóm Q2 thuộc lĩnh vực nghiên cứu gần nhất của bài báo
(Q2)</v>
      </c>
    </row>
    <row r="85" spans="1:14" s="49" customFormat="1" ht="63" x14ac:dyDescent="0.2">
      <c r="A85" s="43">
        <v>81</v>
      </c>
      <c r="B85" s="61" t="s">
        <v>119</v>
      </c>
      <c r="C85" s="54" t="s">
        <v>259</v>
      </c>
      <c r="D85" s="54"/>
      <c r="E85" s="54"/>
      <c r="F85" s="44" t="s">
        <v>180</v>
      </c>
      <c r="G85" s="37"/>
      <c r="H85" s="37"/>
      <c r="I85" s="37"/>
      <c r="J85" s="45" t="b">
        <f>IF(F85="Q1a",MucHoTro!$H$5,IF(F85="Q1b",MucHoTro!$H$6,IF(F85="Q2",MucHoTro!$H$7,IF(F85="Q3",MucHoTro!$H$8,IF(F85="Q4",MucHoTro!$H$9)))))</f>
        <v>0</v>
      </c>
      <c r="K85" s="43" t="b">
        <f>IF(G85="x",MucHoTro!$C$5,IF(H85="x",MucHoTro!$D$5,IF(I85="x",MucHoTro!$E$5)))</f>
        <v>0</v>
      </c>
      <c r="L85" s="46">
        <f t="shared" si="6"/>
        <v>0</v>
      </c>
      <c r="M85" s="47">
        <f t="shared" si="7"/>
        <v>0</v>
      </c>
      <c r="N85" s="49" t="e">
        <f>IF(F85&lt;&gt;"",INDEX(MucHoTro!$B$5:$B$10,MATCH(Sheet1!F85,MucHoTro!$G$5:$G$10,0),1),"")</f>
        <v>#N/A</v>
      </c>
    </row>
    <row r="86" spans="1:14" s="49" customFormat="1" ht="63" x14ac:dyDescent="0.2">
      <c r="A86" s="43">
        <v>82</v>
      </c>
      <c r="B86" s="61" t="s">
        <v>120</v>
      </c>
      <c r="C86" s="64" t="s">
        <v>260</v>
      </c>
      <c r="D86" s="64"/>
      <c r="E86" s="64"/>
      <c r="F86" s="44" t="s">
        <v>10</v>
      </c>
      <c r="G86" s="37"/>
      <c r="H86" s="37"/>
      <c r="I86" s="37"/>
      <c r="J86" s="45">
        <f>IF(F86="Q1a",MucHoTro!$H$5,IF(F86="Q1b",MucHoTro!$H$6,IF(F86="Q2",MucHoTro!$H$7,IF(F86="Q3",MucHoTro!$H$8,IF(F86="Q4",MucHoTro!$H$9)))))</f>
        <v>0.9</v>
      </c>
      <c r="K86" s="43" t="b">
        <f>IF(G86="x",MucHoTro!$C$5,IF(H86="x",MucHoTro!$D$5,IF(I86="x",MucHoTro!$E$5)))</f>
        <v>0</v>
      </c>
      <c r="L86" s="46">
        <f t="shared" si="6"/>
        <v>0</v>
      </c>
      <c r="M86" s="47">
        <f t="shared" si="7"/>
        <v>0</v>
      </c>
      <c r="N86" s="49" t="str">
        <f>IF(F86&lt;&gt;"",INDEX(MucHoTro!$B$5:$B$10,MATCH(Sheet1!F86,MucHoTro!$G$5:$G$10,0),1),"")</f>
        <v>Tạp chí trong nhóm Q3 thuộc lĩnh vực nghiên cứu gần nhất của bài báo
(Q3)</v>
      </c>
    </row>
    <row r="87" spans="1:14" s="49" customFormat="1" ht="47.25" x14ac:dyDescent="0.2">
      <c r="A87" s="43">
        <v>83</v>
      </c>
      <c r="B87" s="61" t="s">
        <v>121</v>
      </c>
      <c r="C87" s="54" t="s">
        <v>171</v>
      </c>
      <c r="D87" s="54"/>
      <c r="E87" s="54"/>
      <c r="F87" s="44" t="s">
        <v>10</v>
      </c>
      <c r="G87" s="37"/>
      <c r="H87" s="37"/>
      <c r="I87" s="37"/>
      <c r="J87" s="45">
        <f>IF(F87="Q1a",MucHoTro!$H$5,IF(F87="Q1b",MucHoTro!$H$6,IF(F87="Q2",MucHoTro!$H$7,IF(F87="Q3",MucHoTro!$H$8,IF(F87="Q4",MucHoTro!$H$9)))))</f>
        <v>0.9</v>
      </c>
      <c r="K87" s="43" t="b">
        <f>IF(G87="x",MucHoTro!$C$5,IF(H87="x",MucHoTro!$D$5,IF(I87="x",MucHoTro!$E$5)))</f>
        <v>0</v>
      </c>
      <c r="L87" s="46">
        <f t="shared" si="6"/>
        <v>0</v>
      </c>
      <c r="M87" s="47">
        <f t="shared" si="7"/>
        <v>0</v>
      </c>
      <c r="N87" s="49" t="str">
        <f>IF(F87&lt;&gt;"",INDEX(MucHoTro!$B$5:$B$10,MATCH(Sheet1!F87,MucHoTro!$G$5:$G$10,0),1),"")</f>
        <v>Tạp chí trong nhóm Q3 thuộc lĩnh vực nghiên cứu gần nhất của bài báo
(Q3)</v>
      </c>
    </row>
    <row r="88" spans="1:14" s="49" customFormat="1" ht="47.25" x14ac:dyDescent="0.2">
      <c r="A88" s="43">
        <v>84</v>
      </c>
      <c r="B88" s="61" t="s">
        <v>122</v>
      </c>
      <c r="C88" s="54" t="s">
        <v>261</v>
      </c>
      <c r="D88" s="54"/>
      <c r="E88" s="54"/>
      <c r="F88" s="44" t="s">
        <v>10</v>
      </c>
      <c r="G88" s="37"/>
      <c r="H88" s="37"/>
      <c r="I88" s="37"/>
      <c r="J88" s="45">
        <f>IF(F88="Q1a",MucHoTro!$H$5,IF(F88="Q1b",MucHoTro!$H$6,IF(F88="Q2",MucHoTro!$H$7,IF(F88="Q3",MucHoTro!$H$8,IF(F88="Q4",MucHoTro!$H$9)))))</f>
        <v>0.9</v>
      </c>
      <c r="K88" s="43" t="b">
        <f>IF(G88="x",MucHoTro!$C$5,IF(H88="x",MucHoTro!$D$5,IF(I88="x",MucHoTro!$E$5)))</f>
        <v>0</v>
      </c>
      <c r="L88" s="46">
        <f t="shared" si="6"/>
        <v>0</v>
      </c>
      <c r="M88" s="47">
        <f t="shared" si="7"/>
        <v>0</v>
      </c>
      <c r="N88" s="49" t="str">
        <f>IF(F88&lt;&gt;"",INDEX(MucHoTro!$B$5:$B$10,MATCH(Sheet1!F88,MucHoTro!$G$5:$G$10,0),1),"")</f>
        <v>Tạp chí trong nhóm Q3 thuộc lĩnh vực nghiên cứu gần nhất của bài báo
(Q3)</v>
      </c>
    </row>
    <row r="89" spans="1:14" s="49" customFormat="1" ht="63" x14ac:dyDescent="0.2">
      <c r="A89" s="43">
        <v>85</v>
      </c>
      <c r="B89" s="57" t="s">
        <v>160</v>
      </c>
      <c r="C89" s="54" t="s">
        <v>172</v>
      </c>
      <c r="D89" s="54"/>
      <c r="E89" s="54"/>
      <c r="F89" s="44" t="s">
        <v>180</v>
      </c>
      <c r="G89" s="37"/>
      <c r="H89" s="37"/>
      <c r="I89" s="37"/>
      <c r="J89" s="45" t="b">
        <f>IF(F89="Q1a",MucHoTro!$H$5,IF(F89="Q1b",MucHoTro!$H$6,IF(F89="Q2",MucHoTro!$H$7,IF(F89="Q3",MucHoTro!$H$8,IF(F89="Q4",MucHoTro!$H$9)))))</f>
        <v>0</v>
      </c>
      <c r="K89" s="43" t="b">
        <f>IF(G89="x",MucHoTro!$C$5,IF(H89="x",MucHoTro!$D$5,IF(I89="x",MucHoTro!$E$5)))</f>
        <v>0</v>
      </c>
      <c r="L89" s="46">
        <f t="shared" si="6"/>
        <v>0</v>
      </c>
      <c r="M89" s="47">
        <f t="shared" si="7"/>
        <v>0</v>
      </c>
      <c r="N89" s="49" t="e">
        <f>IF(F89&lt;&gt;"",INDEX(MucHoTro!$B$5:$B$10,MATCH(Sheet1!F89,MucHoTro!$G$5:$G$10,0),1),"")</f>
        <v>#N/A</v>
      </c>
    </row>
    <row r="90" spans="1:14" s="49" customFormat="1" ht="78.75" x14ac:dyDescent="0.2">
      <c r="A90" s="43">
        <v>86</v>
      </c>
      <c r="B90" s="61" t="s">
        <v>123</v>
      </c>
      <c r="C90" s="54" t="s">
        <v>173</v>
      </c>
      <c r="D90" s="54"/>
      <c r="E90" s="54"/>
      <c r="F90" s="44" t="s">
        <v>9</v>
      </c>
      <c r="G90" s="37"/>
      <c r="H90" s="37"/>
      <c r="I90" s="37"/>
      <c r="J90" s="45">
        <f>IF(F90="Q1a",MucHoTro!$H$5,IF(F90="Q1b",MucHoTro!$H$6,IF(F90="Q2",MucHoTro!$H$7,IF(F90="Q3",MucHoTro!$H$8,IF(F90="Q4",MucHoTro!$H$9)))))</f>
        <v>1.1000000000000001</v>
      </c>
      <c r="K90" s="43" t="b">
        <f>IF(G90="x",MucHoTro!$C$5,IF(H90="x",MucHoTro!$D$5,IF(I90="x",MucHoTro!$E$5)))</f>
        <v>0</v>
      </c>
      <c r="L90" s="46">
        <f t="shared" si="6"/>
        <v>0</v>
      </c>
      <c r="M90" s="47">
        <f t="shared" si="7"/>
        <v>0</v>
      </c>
      <c r="N90" s="49" t="str">
        <f>IF(F90&lt;&gt;"",INDEX(MucHoTro!$B$5:$B$10,MATCH(Sheet1!F90,MucHoTro!$G$5:$G$10,0),1),"")</f>
        <v>Tạp chí trong nhóm Q2 thuộc lĩnh vực nghiên cứu gần nhất của bài báo
(Q2)</v>
      </c>
    </row>
    <row r="91" spans="1:14" s="49" customFormat="1" ht="47.25" x14ac:dyDescent="0.2">
      <c r="A91" s="43">
        <v>87</v>
      </c>
      <c r="B91" s="61" t="s">
        <v>124</v>
      </c>
      <c r="C91" s="54" t="s">
        <v>174</v>
      </c>
      <c r="D91" s="54"/>
      <c r="E91" s="54"/>
      <c r="F91" s="44" t="s">
        <v>9</v>
      </c>
      <c r="G91" s="37"/>
      <c r="H91" s="37"/>
      <c r="I91" s="37"/>
      <c r="J91" s="45">
        <f>IF(F91="Q1a",MucHoTro!$H$5,IF(F91="Q1b",MucHoTro!$H$6,IF(F91="Q2",MucHoTro!$H$7,IF(F91="Q3",MucHoTro!$H$8,IF(F91="Q4",MucHoTro!$H$9)))))</f>
        <v>1.1000000000000001</v>
      </c>
      <c r="K91" s="43" t="b">
        <f>IF(G91="x",MucHoTro!$C$5,IF(H91="x",MucHoTro!$D$5,IF(I91="x",MucHoTro!$E$5)))</f>
        <v>0</v>
      </c>
      <c r="L91" s="46">
        <f t="shared" si="6"/>
        <v>0</v>
      </c>
      <c r="M91" s="47">
        <f t="shared" si="7"/>
        <v>0</v>
      </c>
      <c r="N91" s="49" t="str">
        <f>IF(F91&lt;&gt;"",INDEX(MucHoTro!$B$5:$B$10,MATCH(Sheet1!F91,MucHoTro!$G$5:$G$10,0),1),"")</f>
        <v>Tạp chí trong nhóm Q2 thuộc lĩnh vực nghiên cứu gần nhất của bài báo
(Q2)</v>
      </c>
    </row>
    <row r="92" spans="1:14" s="49" customFormat="1" ht="78.75" x14ac:dyDescent="0.2">
      <c r="A92" s="43">
        <v>88</v>
      </c>
      <c r="B92" s="61" t="s">
        <v>125</v>
      </c>
      <c r="C92" s="54" t="s">
        <v>263</v>
      </c>
      <c r="D92" s="54"/>
      <c r="E92" s="54"/>
      <c r="F92" s="44" t="s">
        <v>9</v>
      </c>
      <c r="G92" s="37"/>
      <c r="H92" s="37"/>
      <c r="I92" s="37"/>
      <c r="J92" s="45">
        <f>IF(F92="Q1a",MucHoTro!$H$5,IF(F92="Q1b",MucHoTro!$H$6,IF(F92="Q2",MucHoTro!$H$7,IF(F92="Q3",MucHoTro!$H$8,IF(F92="Q4",MucHoTro!$H$9)))))</f>
        <v>1.1000000000000001</v>
      </c>
      <c r="K92" s="43" t="b">
        <f>IF(G92="x",MucHoTro!$C$5,IF(H92="x",MucHoTro!$D$5,IF(I92="x",MucHoTro!$E$5)))</f>
        <v>0</v>
      </c>
      <c r="L92" s="46">
        <f t="shared" si="6"/>
        <v>0</v>
      </c>
      <c r="M92" s="47">
        <f t="shared" si="7"/>
        <v>0</v>
      </c>
      <c r="N92" s="49" t="str">
        <f>IF(F92&lt;&gt;"",INDEX(MucHoTro!$B$5:$B$10,MATCH(Sheet1!F92,MucHoTro!$G$5:$G$10,0),1),"")</f>
        <v>Tạp chí trong nhóm Q2 thuộc lĩnh vực nghiên cứu gần nhất của bài báo
(Q2)</v>
      </c>
    </row>
    <row r="93" spans="1:14" s="49" customFormat="1" ht="78.75" x14ac:dyDescent="0.2">
      <c r="A93" s="43">
        <v>89</v>
      </c>
      <c r="B93" s="61" t="s">
        <v>126</v>
      </c>
      <c r="C93" s="54" t="s">
        <v>262</v>
      </c>
      <c r="D93" s="54"/>
      <c r="E93" s="54"/>
      <c r="F93" s="44" t="s">
        <v>180</v>
      </c>
      <c r="G93" s="37"/>
      <c r="H93" s="37"/>
      <c r="I93" s="37"/>
      <c r="J93" s="45" t="b">
        <f>IF(F93="Q1a",MucHoTro!$H$5,IF(F93="Q1b",MucHoTro!$H$6,IF(F93="Q2",MucHoTro!$H$7,IF(F93="Q3",MucHoTro!$H$8,IF(F93="Q4",MucHoTro!$H$9)))))</f>
        <v>0</v>
      </c>
      <c r="K93" s="43" t="b">
        <f>IF(G93="x",MucHoTro!$C$5,IF(H93="x",MucHoTro!$D$5,IF(I93="x",MucHoTro!$E$5)))</f>
        <v>0</v>
      </c>
      <c r="L93" s="46">
        <f t="shared" si="6"/>
        <v>0</v>
      </c>
      <c r="M93" s="47">
        <f t="shared" si="7"/>
        <v>0</v>
      </c>
      <c r="N93" s="49" t="e">
        <f>IF(F93&lt;&gt;"",INDEX(MucHoTro!$B$5:$B$10,MATCH(Sheet1!F93,MucHoTro!$G$5:$G$10,0),1),"")</f>
        <v>#N/A</v>
      </c>
    </row>
    <row r="94" spans="1:14" s="49" customFormat="1" ht="63" x14ac:dyDescent="0.2">
      <c r="A94" s="43">
        <v>90</v>
      </c>
      <c r="B94" s="61" t="s">
        <v>127</v>
      </c>
      <c r="C94" s="57" t="s">
        <v>175</v>
      </c>
      <c r="D94" s="57"/>
      <c r="E94" s="57"/>
      <c r="F94" s="44" t="s">
        <v>10</v>
      </c>
      <c r="G94" s="37"/>
      <c r="H94" s="37"/>
      <c r="I94" s="37"/>
      <c r="J94" s="45">
        <f>IF(F94="Q1a",MucHoTro!$H$5,IF(F94="Q1b",MucHoTro!$H$6,IF(F94="Q2",MucHoTro!$H$7,IF(F94="Q3",MucHoTro!$H$8,IF(F94="Q4",MucHoTro!$H$9)))))</f>
        <v>0.9</v>
      </c>
      <c r="K94" s="43" t="b">
        <f>IF(G94="x",MucHoTro!$C$5,IF(H94="x",MucHoTro!$D$5,IF(I94="x",MucHoTro!$E$5)))</f>
        <v>0</v>
      </c>
      <c r="L94" s="46">
        <f t="shared" si="6"/>
        <v>0</v>
      </c>
      <c r="M94" s="47">
        <f t="shared" si="7"/>
        <v>0</v>
      </c>
      <c r="N94" s="49" t="str">
        <f>IF(F94&lt;&gt;"",INDEX(MucHoTro!$B$5:$B$10,MATCH(Sheet1!F94,MucHoTro!$G$5:$G$10,0),1),"")</f>
        <v>Tạp chí trong nhóm Q3 thuộc lĩnh vực nghiên cứu gần nhất của bài báo
(Q3)</v>
      </c>
    </row>
    <row r="95" spans="1:14" s="49" customFormat="1" ht="47.25" x14ac:dyDescent="0.2">
      <c r="A95" s="43">
        <v>91</v>
      </c>
      <c r="B95" s="61" t="s">
        <v>128</v>
      </c>
      <c r="C95" s="54" t="s">
        <v>176</v>
      </c>
      <c r="D95" s="54"/>
      <c r="E95" s="54"/>
      <c r="F95" s="44" t="s">
        <v>10</v>
      </c>
      <c r="G95" s="37"/>
      <c r="H95" s="37"/>
      <c r="I95" s="37"/>
      <c r="J95" s="45">
        <f>IF(F95="Q1a",MucHoTro!$H$5,IF(F95="Q1b",MucHoTro!$H$6,IF(F95="Q2",MucHoTro!$H$7,IF(F95="Q3",MucHoTro!$H$8,IF(F95="Q4",MucHoTro!$H$9)))))</f>
        <v>0.9</v>
      </c>
      <c r="K95" s="43" t="b">
        <f>IF(G95="x",MucHoTro!$C$5,IF(H95="x",MucHoTro!$D$5,IF(I95="x",MucHoTro!$E$5)))</f>
        <v>0</v>
      </c>
      <c r="L95" s="46">
        <f t="shared" si="6"/>
        <v>0</v>
      </c>
      <c r="M95" s="47">
        <f t="shared" si="7"/>
        <v>0</v>
      </c>
      <c r="N95" s="49" t="str">
        <f>IF(F95&lt;&gt;"",INDEX(MucHoTro!$B$5:$B$10,MATCH(Sheet1!F95,MucHoTro!$G$5:$G$10,0),1),"")</f>
        <v>Tạp chí trong nhóm Q3 thuộc lĩnh vực nghiên cứu gần nhất của bài báo
(Q3)</v>
      </c>
    </row>
    <row r="96" spans="1:14" s="49" customFormat="1" ht="47.25" x14ac:dyDescent="0.2">
      <c r="A96" s="43">
        <v>92</v>
      </c>
      <c r="B96" s="61" t="s">
        <v>161</v>
      </c>
      <c r="C96" s="65" t="s">
        <v>264</v>
      </c>
      <c r="D96" s="65"/>
      <c r="E96" s="65"/>
      <c r="F96" s="44" t="s">
        <v>182</v>
      </c>
      <c r="G96" s="37"/>
      <c r="H96" s="37"/>
      <c r="I96" s="37"/>
      <c r="J96" s="45" t="b">
        <f>IF(F96="Q1a",MucHoTro!$H$5,IF(F96="Q1b",MucHoTro!$H$6,IF(F96="Q2",MucHoTro!$H$7,IF(F96="Q3",MucHoTro!$H$8,IF(F96="Q4",MucHoTro!$H$9)))))</f>
        <v>0</v>
      </c>
      <c r="K96" s="43" t="b">
        <f>IF(G96="x",MucHoTro!$C$5,IF(H96="x",MucHoTro!$D$5,IF(I96="x",MucHoTro!$E$5)))</f>
        <v>0</v>
      </c>
      <c r="L96" s="46">
        <f t="shared" si="6"/>
        <v>0</v>
      </c>
      <c r="M96" s="47">
        <f t="shared" si="7"/>
        <v>0</v>
      </c>
      <c r="N96" s="49" t="e">
        <f>IF(F96&lt;&gt;"",INDEX(MucHoTro!$B$5:$B$10,MATCH(Sheet1!F96,MucHoTro!$G$5:$G$10,0),1),"")</f>
        <v>#N/A</v>
      </c>
    </row>
    <row r="97" spans="1:14" s="49" customFormat="1" ht="63" x14ac:dyDescent="0.2">
      <c r="A97" s="43">
        <v>93</v>
      </c>
      <c r="B97" s="61" t="s">
        <v>129</v>
      </c>
      <c r="C97" s="54" t="s">
        <v>265</v>
      </c>
      <c r="D97" s="54"/>
      <c r="E97" s="54"/>
      <c r="F97" s="44" t="s">
        <v>43</v>
      </c>
      <c r="G97" s="37"/>
      <c r="H97" s="37"/>
      <c r="I97" s="37"/>
      <c r="J97" s="45">
        <f>IF(F97="Q1a",MucHoTro!$H$5,IF(F97="Q1b",MucHoTro!$H$6,IF(F97="Q2",MucHoTro!$H$7,IF(F97="Q3",MucHoTro!$H$8,IF(F97="Q4",MucHoTro!$H$9)))))</f>
        <v>2</v>
      </c>
      <c r="K97" s="43" t="b">
        <f>IF(G97="x",MucHoTro!$C$5,IF(H97="x",MucHoTro!$D$5,IF(I97="x",MucHoTro!$E$5)))</f>
        <v>0</v>
      </c>
      <c r="L97" s="46">
        <f t="shared" si="6"/>
        <v>0</v>
      </c>
      <c r="M97" s="47">
        <f t="shared" si="7"/>
        <v>0</v>
      </c>
      <c r="N97" s="49" t="str">
        <f>IF(F97&lt;&gt;"",INDEX(MucHoTro!$B$5:$B$10,MATCH(Sheet1!F97,MucHoTro!$G$5:$G$10,0),1),"")</f>
        <v>Tạp chí nằm trong Top 30% tạp chí đứng đầu lĩnh vực nghiên cứu gần nhất của bài báo
(Q1a)</v>
      </c>
    </row>
    <row r="98" spans="1:14" s="49" customFormat="1" ht="63" x14ac:dyDescent="0.2">
      <c r="A98" s="43">
        <v>94</v>
      </c>
      <c r="B98" s="61" t="s">
        <v>130</v>
      </c>
      <c r="C98" s="64" t="s">
        <v>266</v>
      </c>
      <c r="D98" s="64"/>
      <c r="E98" s="64"/>
      <c r="F98" s="44" t="s">
        <v>9</v>
      </c>
      <c r="G98" s="37"/>
      <c r="H98" s="37"/>
      <c r="I98" s="37"/>
      <c r="J98" s="45">
        <f>IF(F98="Q1a",MucHoTro!$H$5,IF(F98="Q1b",MucHoTro!$H$6,IF(F98="Q2",MucHoTro!$H$7,IF(F98="Q3",MucHoTro!$H$8,IF(F98="Q4",MucHoTro!$H$9)))))</f>
        <v>1.1000000000000001</v>
      </c>
      <c r="K98" s="43" t="b">
        <f>IF(G98="x",MucHoTro!$C$5,IF(H98="x",MucHoTro!$D$5,IF(I98="x",MucHoTro!$E$5)))</f>
        <v>0</v>
      </c>
      <c r="L98" s="46">
        <f t="shared" si="6"/>
        <v>0</v>
      </c>
      <c r="M98" s="47">
        <f t="shared" si="7"/>
        <v>0</v>
      </c>
      <c r="N98" s="49" t="str">
        <f>IF(F98&lt;&gt;"",INDEX(MucHoTro!$B$5:$B$10,MATCH(Sheet1!F98,MucHoTro!$G$5:$G$10,0),1),"")</f>
        <v>Tạp chí trong nhóm Q2 thuộc lĩnh vực nghiên cứu gần nhất của bài báo
(Q2)</v>
      </c>
    </row>
    <row r="99" spans="1:14" s="49" customFormat="1" ht="63" x14ac:dyDescent="0.2">
      <c r="A99" s="43">
        <v>95</v>
      </c>
      <c r="B99" s="61" t="s">
        <v>131</v>
      </c>
      <c r="C99" s="64" t="s">
        <v>267</v>
      </c>
      <c r="D99" s="64"/>
      <c r="E99" s="64"/>
      <c r="F99" s="44" t="s">
        <v>180</v>
      </c>
      <c r="G99" s="37"/>
      <c r="H99" s="37"/>
      <c r="I99" s="37"/>
      <c r="J99" s="45" t="b">
        <f>IF(F99="Q1a",MucHoTro!$H$5,IF(F99="Q1b",MucHoTro!$H$6,IF(F99="Q2",MucHoTro!$H$7,IF(F99="Q3",MucHoTro!$H$8,IF(F99="Q4",MucHoTro!$H$9)))))</f>
        <v>0</v>
      </c>
      <c r="K99" s="43" t="b">
        <f>IF(G99="x",MucHoTro!$C$5,IF(H99="x",MucHoTro!$D$5,IF(I99="x",MucHoTro!$E$5)))</f>
        <v>0</v>
      </c>
      <c r="L99" s="46">
        <f t="shared" si="6"/>
        <v>0</v>
      </c>
      <c r="M99" s="47">
        <f t="shared" si="7"/>
        <v>0</v>
      </c>
      <c r="N99" s="49" t="e">
        <f>IF(F99&lt;&gt;"",INDEX(MucHoTro!$B$5:$B$10,MATCH(Sheet1!F99,MucHoTro!$G$5:$G$10,0),1),"")</f>
        <v>#N/A</v>
      </c>
    </row>
    <row r="100" spans="1:14" s="49" customFormat="1" ht="63" x14ac:dyDescent="0.2">
      <c r="A100" s="43">
        <v>96</v>
      </c>
      <c r="B100" s="58" t="s">
        <v>132</v>
      </c>
      <c r="C100" s="64" t="s">
        <v>268</v>
      </c>
      <c r="D100" s="64"/>
      <c r="E100" s="64"/>
      <c r="F100" s="44" t="s">
        <v>180</v>
      </c>
      <c r="G100" s="37"/>
      <c r="H100" s="37"/>
      <c r="I100" s="37"/>
      <c r="J100" s="45" t="b">
        <f>IF(F100="Q1a",MucHoTro!$H$5,IF(F100="Q1b",MucHoTro!$H$6,IF(F100="Q2",MucHoTro!$H$7,IF(F100="Q3",MucHoTro!$H$8,IF(F100="Q4",MucHoTro!$H$9)))))</f>
        <v>0</v>
      </c>
      <c r="K100" s="43" t="b">
        <f>IF(G100="x",MucHoTro!$C$5,IF(H100="x",MucHoTro!$D$5,IF(I100="x",MucHoTro!$E$5)))</f>
        <v>0</v>
      </c>
      <c r="L100" s="46">
        <f t="shared" si="6"/>
        <v>0</v>
      </c>
      <c r="M100" s="47">
        <f t="shared" si="7"/>
        <v>0</v>
      </c>
      <c r="N100" s="49" t="e">
        <f>IF(F100&lt;&gt;"",INDEX(MucHoTro!$B$5:$B$10,MATCH(Sheet1!F100,MucHoTro!$G$5:$G$10,0),1),"")</f>
        <v>#N/A</v>
      </c>
    </row>
    <row r="101" spans="1:14" s="49" customFormat="1" ht="63" x14ac:dyDescent="0.2">
      <c r="A101" s="43">
        <v>97</v>
      </c>
      <c r="B101" s="61" t="s">
        <v>133</v>
      </c>
      <c r="C101" s="57" t="s">
        <v>269</v>
      </c>
      <c r="D101" s="57"/>
      <c r="E101" s="57"/>
      <c r="F101" s="44" t="s">
        <v>9</v>
      </c>
      <c r="G101" s="37"/>
      <c r="H101" s="37"/>
      <c r="I101" s="37"/>
      <c r="J101" s="45">
        <f>IF(F101="Q1a",MucHoTro!$H$5,IF(F101="Q1b",MucHoTro!$H$6,IF(F101="Q2",MucHoTro!$H$7,IF(F101="Q3",MucHoTro!$H$8,IF(F101="Q4",MucHoTro!$H$9)))))</f>
        <v>1.1000000000000001</v>
      </c>
      <c r="K101" s="43" t="b">
        <f>IF(G101="x",MucHoTro!$C$5,IF(H101="x",MucHoTro!$D$5,IF(I101="x",MucHoTro!$E$5)))</f>
        <v>0</v>
      </c>
      <c r="L101" s="46">
        <f t="shared" si="6"/>
        <v>0</v>
      </c>
      <c r="M101" s="47">
        <f t="shared" si="7"/>
        <v>0</v>
      </c>
      <c r="N101" s="49" t="str">
        <f>IF(F101&lt;&gt;"",INDEX(MucHoTro!$B$5:$B$10,MATCH(Sheet1!F101,MucHoTro!$G$5:$G$10,0),1),"")</f>
        <v>Tạp chí trong nhóm Q2 thuộc lĩnh vực nghiên cứu gần nhất của bài báo
(Q2)</v>
      </c>
    </row>
    <row r="102" spans="1:14" s="49" customFormat="1" ht="47.25" x14ac:dyDescent="0.2">
      <c r="A102" s="43">
        <v>98</v>
      </c>
      <c r="B102" s="61" t="s">
        <v>134</v>
      </c>
      <c r="C102" s="64" t="s">
        <v>270</v>
      </c>
      <c r="D102" s="64"/>
      <c r="E102" s="64"/>
      <c r="F102" s="44" t="s">
        <v>180</v>
      </c>
      <c r="G102" s="37"/>
      <c r="H102" s="37"/>
      <c r="I102" s="37"/>
      <c r="J102" s="45" t="b">
        <f>IF(F102="Q1a",MucHoTro!$H$5,IF(F102="Q1b",MucHoTro!$H$6,IF(F102="Q2",MucHoTro!$H$7,IF(F102="Q3",MucHoTro!$H$8,IF(F102="Q4",MucHoTro!$H$9)))))</f>
        <v>0</v>
      </c>
      <c r="K102" s="43" t="b">
        <f>IF(G102="x",MucHoTro!$C$5,IF(H102="x",MucHoTro!$D$5,IF(I102="x",MucHoTro!$E$5)))</f>
        <v>0</v>
      </c>
      <c r="L102" s="46">
        <f t="shared" si="6"/>
        <v>0</v>
      </c>
      <c r="M102" s="47">
        <f t="shared" si="7"/>
        <v>0</v>
      </c>
      <c r="N102" s="49" t="e">
        <f>IF(F102&lt;&gt;"",INDEX(MucHoTro!$B$5:$B$10,MATCH(Sheet1!F102,MucHoTro!$G$5:$G$10,0),1),"")</f>
        <v>#N/A</v>
      </c>
    </row>
    <row r="103" spans="1:14" s="49" customFormat="1" ht="31.5" x14ac:dyDescent="0.2">
      <c r="A103" s="43">
        <v>99</v>
      </c>
      <c r="B103" s="61" t="s">
        <v>135</v>
      </c>
      <c r="C103" s="57" t="s">
        <v>271</v>
      </c>
      <c r="D103" s="57"/>
      <c r="E103" s="57"/>
      <c r="F103" s="44" t="s">
        <v>180</v>
      </c>
      <c r="G103" s="37"/>
      <c r="H103" s="37"/>
      <c r="I103" s="37"/>
      <c r="J103" s="45" t="b">
        <f>IF(F103="Q1a",MucHoTro!$H$5,IF(F103="Q1b",MucHoTro!$H$6,IF(F103="Q2",MucHoTro!$H$7,IF(F103="Q3",MucHoTro!$H$8,IF(F103="Q4",MucHoTro!$H$9)))))</f>
        <v>0</v>
      </c>
      <c r="K103" s="43" t="b">
        <f>IF(G103="x",MucHoTro!$C$5,IF(H103="x",MucHoTro!$D$5,IF(I103="x",MucHoTro!$E$5)))</f>
        <v>0</v>
      </c>
      <c r="L103" s="46">
        <f t="shared" si="6"/>
        <v>0</v>
      </c>
      <c r="M103" s="47">
        <f t="shared" si="7"/>
        <v>0</v>
      </c>
      <c r="N103" s="49" t="e">
        <f>IF(F103&lt;&gt;"",INDEX(MucHoTro!$B$5:$B$10,MATCH(Sheet1!F103,MucHoTro!$G$5:$G$10,0),1),"")</f>
        <v>#N/A</v>
      </c>
    </row>
    <row r="104" spans="1:14" s="49" customFormat="1" ht="63" x14ac:dyDescent="0.2">
      <c r="A104" s="43">
        <v>100</v>
      </c>
      <c r="B104" s="58" t="s">
        <v>136</v>
      </c>
      <c r="C104" s="57" t="s">
        <v>272</v>
      </c>
      <c r="D104" s="57"/>
      <c r="E104" s="57"/>
      <c r="F104" s="62" t="s">
        <v>180</v>
      </c>
      <c r="G104" s="37"/>
      <c r="H104" s="37"/>
      <c r="I104" s="37"/>
      <c r="J104" s="45" t="b">
        <f>IF(F104="Q1a",MucHoTro!$H$5,IF(F104="Q1b",MucHoTro!$H$6,IF(F104="Q2",MucHoTro!$H$7,IF(F104="Q3",MucHoTro!$H$8,IF(F104="Q4",MucHoTro!$H$9)))))</f>
        <v>0</v>
      </c>
      <c r="K104" s="43" t="b">
        <f>IF(G104="x",MucHoTro!$C$5,IF(H104="x",MucHoTro!$D$5,IF(I104="x",MucHoTro!$E$5)))</f>
        <v>0</v>
      </c>
      <c r="L104" s="46">
        <f t="shared" si="6"/>
        <v>0</v>
      </c>
      <c r="M104" s="47">
        <f t="shared" si="7"/>
        <v>0</v>
      </c>
      <c r="N104" s="49" t="e">
        <f>IF(F104&lt;&gt;"",INDEX(MucHoTro!$B$5:$B$10,MATCH(Sheet1!F104,MucHoTro!$G$5:$G$10,0),1),"")</f>
        <v>#N/A</v>
      </c>
    </row>
    <row r="105" spans="1:14" s="49" customFormat="1" ht="63" x14ac:dyDescent="0.2">
      <c r="A105" s="43">
        <v>101</v>
      </c>
      <c r="B105" s="61" t="s">
        <v>137</v>
      </c>
      <c r="C105" s="64" t="s">
        <v>273</v>
      </c>
      <c r="D105" s="64"/>
      <c r="E105" s="64"/>
      <c r="F105" s="62" t="s">
        <v>9</v>
      </c>
      <c r="G105" s="37"/>
      <c r="H105" s="37"/>
      <c r="I105" s="37"/>
      <c r="J105" s="45">
        <f>IF(F105="Q1a",MucHoTro!$H$5,IF(F105="Q1b",MucHoTro!$H$6,IF(F105="Q2",MucHoTro!$H$7,IF(F105="Q3",MucHoTro!$H$8,IF(F105="Q4",MucHoTro!$H$9)))))</f>
        <v>1.1000000000000001</v>
      </c>
      <c r="K105" s="43" t="b">
        <f>IF(G105="x",MucHoTro!$C$5,IF(H105="x",MucHoTro!$D$5,IF(I105="x",MucHoTro!$E$5)))</f>
        <v>0</v>
      </c>
      <c r="L105" s="46">
        <f t="shared" si="6"/>
        <v>0</v>
      </c>
      <c r="M105" s="47">
        <f t="shared" si="7"/>
        <v>0</v>
      </c>
      <c r="N105" s="49" t="str">
        <f>IF(F105&lt;&gt;"",INDEX(MucHoTro!$B$5:$B$10,MATCH(Sheet1!F105,MucHoTro!$G$5:$G$10,0),1),"")</f>
        <v>Tạp chí trong nhóm Q2 thuộc lĩnh vực nghiên cứu gần nhất của bài báo
(Q2)</v>
      </c>
    </row>
    <row r="106" spans="1:14" s="49" customFormat="1" ht="47.25" x14ac:dyDescent="0.2">
      <c r="A106" s="43">
        <v>102</v>
      </c>
      <c r="B106" s="61" t="s">
        <v>138</v>
      </c>
      <c r="C106" s="64" t="s">
        <v>274</v>
      </c>
      <c r="D106" s="64"/>
      <c r="E106" s="64"/>
      <c r="F106" s="62" t="s">
        <v>10</v>
      </c>
      <c r="G106" s="37"/>
      <c r="H106" s="37"/>
      <c r="I106" s="37"/>
      <c r="J106" s="45">
        <f>IF(F106="Q1a",MucHoTro!$H$5,IF(F106="Q1b",MucHoTro!$H$6,IF(F106="Q2",MucHoTro!$H$7,IF(F106="Q3",MucHoTro!$H$8,IF(F106="Q4",MucHoTro!$H$9)))))</f>
        <v>0.9</v>
      </c>
      <c r="K106" s="43" t="b">
        <f>IF(G106="x",MucHoTro!$C$5,IF(H106="x",MucHoTro!$D$5,IF(I106="x",MucHoTro!$E$5)))</f>
        <v>0</v>
      </c>
      <c r="L106" s="46">
        <f t="shared" si="6"/>
        <v>0</v>
      </c>
      <c r="M106" s="47">
        <f t="shared" si="7"/>
        <v>0</v>
      </c>
      <c r="N106" s="49" t="str">
        <f>IF(F106&lt;&gt;"",INDEX(MucHoTro!$B$5:$B$10,MATCH(Sheet1!F106,MucHoTro!$G$5:$G$10,0),1),"")</f>
        <v>Tạp chí trong nhóm Q3 thuộc lĩnh vực nghiên cứu gần nhất của bài báo
(Q3)</v>
      </c>
    </row>
    <row r="107" spans="1:14" s="49" customFormat="1" ht="47.25" x14ac:dyDescent="0.2">
      <c r="A107" s="43">
        <v>103</v>
      </c>
      <c r="B107" s="61" t="s">
        <v>139</v>
      </c>
      <c r="C107" s="57" t="s">
        <v>177</v>
      </c>
      <c r="D107" s="57"/>
      <c r="E107" s="57"/>
      <c r="F107" s="62" t="s">
        <v>180</v>
      </c>
      <c r="G107" s="37"/>
      <c r="H107" s="37"/>
      <c r="I107" s="37"/>
      <c r="J107" s="45" t="b">
        <f>IF(F107="Q1a",MucHoTro!$H$5,IF(F107="Q1b",MucHoTro!$H$6,IF(F107="Q2",MucHoTro!$H$7,IF(F107="Q3",MucHoTro!$H$8,IF(F107="Q4",MucHoTro!$H$9)))))</f>
        <v>0</v>
      </c>
      <c r="K107" s="43" t="b">
        <f>IF(G107="x",MucHoTro!$C$5,IF(H107="x",MucHoTro!$D$5,IF(I107="x",MucHoTro!$E$5)))</f>
        <v>0</v>
      </c>
      <c r="L107" s="46">
        <f t="shared" si="6"/>
        <v>0</v>
      </c>
      <c r="M107" s="47">
        <f t="shared" si="7"/>
        <v>0</v>
      </c>
      <c r="N107" s="49" t="e">
        <f>IF(F107&lt;&gt;"",INDEX(MucHoTro!$B$5:$B$10,MATCH(Sheet1!F107,MucHoTro!$G$5:$G$10,0),1),"")</f>
        <v>#N/A</v>
      </c>
    </row>
    <row r="108" spans="1:14" s="49" customFormat="1" ht="47.25" x14ac:dyDescent="0.2">
      <c r="A108" s="43">
        <v>104</v>
      </c>
      <c r="B108" s="61" t="s">
        <v>140</v>
      </c>
      <c r="C108" s="57" t="s">
        <v>178</v>
      </c>
      <c r="D108" s="57"/>
      <c r="E108" s="57"/>
      <c r="F108" s="62" t="s">
        <v>180</v>
      </c>
      <c r="G108" s="37"/>
      <c r="H108" s="37"/>
      <c r="I108" s="37"/>
      <c r="J108" s="45" t="b">
        <f>IF(F108="Q1a",MucHoTro!$H$5,IF(F108="Q1b",MucHoTro!$H$6,IF(F108="Q2",MucHoTro!$H$7,IF(F108="Q3",MucHoTro!$H$8,IF(F108="Q4",MucHoTro!$H$9)))))</f>
        <v>0</v>
      </c>
      <c r="K108" s="43" t="b">
        <f>IF(G108="x",MucHoTro!$C$5,IF(H108="x",MucHoTro!$D$5,IF(I108="x",MucHoTro!$E$5)))</f>
        <v>0</v>
      </c>
      <c r="L108" s="46">
        <f t="shared" si="6"/>
        <v>0</v>
      </c>
      <c r="M108" s="47">
        <f t="shared" si="7"/>
        <v>0</v>
      </c>
      <c r="N108" s="49" t="e">
        <f>IF(F108&lt;&gt;"",INDEX(MucHoTro!$B$5:$B$10,MATCH(Sheet1!F108,MucHoTro!$G$5:$G$10,0),1),"")</f>
        <v>#N/A</v>
      </c>
    </row>
    <row r="109" spans="1:14" s="49" customFormat="1" ht="47.25" x14ac:dyDescent="0.2">
      <c r="A109" s="43">
        <v>105</v>
      </c>
      <c r="B109" s="61" t="s">
        <v>141</v>
      </c>
      <c r="C109" s="64" t="s">
        <v>275</v>
      </c>
      <c r="D109" s="64"/>
      <c r="E109" s="64"/>
      <c r="F109" s="62" t="s">
        <v>10</v>
      </c>
      <c r="G109" s="37"/>
      <c r="H109" s="37"/>
      <c r="I109" s="37"/>
      <c r="J109" s="45">
        <f>IF(F109="Q1a",MucHoTro!$H$5,IF(F109="Q1b",MucHoTro!$H$6,IF(F109="Q2",MucHoTro!$H$7,IF(F109="Q3",MucHoTro!$H$8,IF(F109="Q4",MucHoTro!$H$9)))))</f>
        <v>0.9</v>
      </c>
      <c r="K109" s="43" t="b">
        <f>IF(G109="x",MucHoTro!$C$5,IF(H109="x",MucHoTro!$D$5,IF(I109="x",MucHoTro!$E$5)))</f>
        <v>0</v>
      </c>
      <c r="L109" s="46">
        <f t="shared" si="6"/>
        <v>0</v>
      </c>
      <c r="M109" s="47">
        <f t="shared" si="7"/>
        <v>0</v>
      </c>
      <c r="N109" s="49" t="str">
        <f>IF(F109&lt;&gt;"",INDEX(MucHoTro!$B$5:$B$10,MATCH(Sheet1!F109,MucHoTro!$G$5:$G$10,0),1),"")</f>
        <v>Tạp chí trong nhóm Q3 thuộc lĩnh vực nghiên cứu gần nhất của bài báo
(Q3)</v>
      </c>
    </row>
    <row r="110" spans="1:14" s="49" customFormat="1" ht="63" x14ac:dyDescent="0.2">
      <c r="A110" s="43">
        <v>106</v>
      </c>
      <c r="B110" s="61" t="s">
        <v>142</v>
      </c>
      <c r="C110" s="68" t="s">
        <v>276</v>
      </c>
      <c r="D110" s="68"/>
      <c r="E110" s="68"/>
      <c r="F110" s="62" t="s">
        <v>10</v>
      </c>
      <c r="G110" s="37"/>
      <c r="H110" s="37"/>
      <c r="I110" s="37"/>
      <c r="J110" s="45">
        <f>IF(F110="Q1a",MucHoTro!$H$5,IF(F110="Q1b",MucHoTro!$H$6,IF(F110="Q2",MucHoTro!$H$7,IF(F110="Q3",MucHoTro!$H$8,IF(F110="Q4",MucHoTro!$H$9)))))</f>
        <v>0.9</v>
      </c>
      <c r="K110" s="43" t="b">
        <f>IF(G110="x",MucHoTro!$C$5,IF(H110="x",MucHoTro!$D$5,IF(I110="x",MucHoTro!$E$5)))</f>
        <v>0</v>
      </c>
      <c r="L110" s="46">
        <f t="shared" si="6"/>
        <v>0</v>
      </c>
      <c r="M110" s="47">
        <f t="shared" si="7"/>
        <v>0</v>
      </c>
      <c r="N110" s="49" t="str">
        <f>IF(F110&lt;&gt;"",INDEX(MucHoTro!$B$5:$B$10,MATCH(Sheet1!F110,MucHoTro!$G$5:$G$10,0),1),"")</f>
        <v>Tạp chí trong nhóm Q3 thuộc lĩnh vực nghiên cứu gần nhất của bài báo
(Q3)</v>
      </c>
    </row>
    <row r="111" spans="1:14" s="49" customFormat="1" ht="63" x14ac:dyDescent="0.2">
      <c r="A111" s="43">
        <v>107</v>
      </c>
      <c r="B111" s="61" t="s">
        <v>143</v>
      </c>
      <c r="C111" s="64" t="s">
        <v>277</v>
      </c>
      <c r="D111" s="64"/>
      <c r="E111" s="64"/>
      <c r="F111" s="62" t="s">
        <v>180</v>
      </c>
      <c r="G111" s="37"/>
      <c r="H111" s="37"/>
      <c r="I111" s="37"/>
      <c r="J111" s="45" t="b">
        <f>IF(F111="Q1a",MucHoTro!$H$5,IF(F111="Q1b",MucHoTro!$H$6,IF(F111="Q2",MucHoTro!$H$7,IF(F111="Q3",MucHoTro!$H$8,IF(F111="Q4",MucHoTro!$H$9)))))</f>
        <v>0</v>
      </c>
      <c r="K111" s="43" t="b">
        <f>IF(G111="x",MucHoTro!$C$5,IF(H111="x",MucHoTro!$D$5,IF(I111="x",MucHoTro!$E$5)))</f>
        <v>0</v>
      </c>
      <c r="L111" s="46">
        <f t="shared" si="6"/>
        <v>0</v>
      </c>
      <c r="M111" s="47">
        <f t="shared" si="7"/>
        <v>0</v>
      </c>
      <c r="N111" s="49" t="e">
        <f>IF(F111&lt;&gt;"",INDEX(MucHoTro!$B$5:$B$10,MATCH(Sheet1!F111,MucHoTro!$G$5:$G$10,0),1),"")</f>
        <v>#N/A</v>
      </c>
    </row>
    <row r="112" spans="1:14" s="49" customFormat="1" ht="63" x14ac:dyDescent="0.2">
      <c r="A112" s="43">
        <v>108</v>
      </c>
      <c r="B112" s="61" t="s">
        <v>162</v>
      </c>
      <c r="C112" s="54" t="s">
        <v>278</v>
      </c>
      <c r="D112" s="54"/>
      <c r="E112" s="54"/>
      <c r="F112" s="62" t="s">
        <v>180</v>
      </c>
      <c r="G112" s="37"/>
      <c r="H112" s="37"/>
      <c r="I112" s="37"/>
      <c r="J112" s="45" t="b">
        <f>IF(F112="Q1a",MucHoTro!$H$5,IF(F112="Q1b",MucHoTro!$H$6,IF(F112="Q2",MucHoTro!$H$7,IF(F112="Q3",MucHoTro!$H$8,IF(F112="Q4",MucHoTro!$H$9)))))</f>
        <v>0</v>
      </c>
      <c r="K112" s="43" t="b">
        <f>IF(G112="x",MucHoTro!$C$5,IF(H112="x",MucHoTro!$D$5,IF(I112="x",MucHoTro!$E$5)))</f>
        <v>0</v>
      </c>
      <c r="L112" s="46">
        <f t="shared" si="6"/>
        <v>0</v>
      </c>
      <c r="M112" s="47">
        <f t="shared" si="7"/>
        <v>0</v>
      </c>
      <c r="N112" s="49" t="e">
        <f>IF(F112&lt;&gt;"",INDEX(MucHoTro!$B$5:$B$10,MATCH(Sheet1!F112,MucHoTro!$G$5:$G$10,0),1),"")</f>
        <v>#N/A</v>
      </c>
    </row>
    <row r="113" spans="1:15" s="49" customFormat="1" ht="78.75" x14ac:dyDescent="0.2">
      <c r="A113" s="43">
        <v>109</v>
      </c>
      <c r="B113" s="61" t="s">
        <v>144</v>
      </c>
      <c r="C113" s="54" t="s">
        <v>279</v>
      </c>
      <c r="D113" s="54"/>
      <c r="E113" s="54"/>
      <c r="F113" s="62" t="s">
        <v>10</v>
      </c>
      <c r="G113" s="37"/>
      <c r="H113" s="37"/>
      <c r="I113" s="37"/>
      <c r="J113" s="45">
        <f>IF(F113="Q1a",MucHoTro!$H$5,IF(F113="Q1b",MucHoTro!$H$6,IF(F113="Q2",MucHoTro!$H$7,IF(F113="Q3",MucHoTro!$H$8,IF(F113="Q4",MucHoTro!$H$9)))))</f>
        <v>0.9</v>
      </c>
      <c r="K113" s="43" t="b">
        <f>IF(G113="x",MucHoTro!$C$5,IF(H113="x",MucHoTro!$D$5,IF(I113="x",MucHoTro!$E$5)))</f>
        <v>0</v>
      </c>
      <c r="L113" s="46">
        <f t="shared" si="6"/>
        <v>0</v>
      </c>
      <c r="M113" s="47">
        <f t="shared" si="7"/>
        <v>0</v>
      </c>
      <c r="N113" s="49" t="str">
        <f>IF(F113&lt;&gt;"",INDEX(MucHoTro!$B$5:$B$10,MATCH(Sheet1!F113,MucHoTro!$G$5:$G$10,0),1),"")</f>
        <v>Tạp chí trong nhóm Q3 thuộc lĩnh vực nghiên cứu gần nhất của bài báo
(Q3)</v>
      </c>
    </row>
    <row r="114" spans="1:15" s="49" customFormat="1" ht="63" x14ac:dyDescent="0.2">
      <c r="A114" s="43">
        <v>110</v>
      </c>
      <c r="B114" s="58" t="s">
        <v>145</v>
      </c>
      <c r="C114" s="57" t="s">
        <v>280</v>
      </c>
      <c r="D114" s="57"/>
      <c r="E114" s="57"/>
      <c r="F114" s="62" t="s">
        <v>180</v>
      </c>
      <c r="G114" s="37"/>
      <c r="H114" s="37"/>
      <c r="I114" s="37"/>
      <c r="J114" s="45" t="b">
        <f>IF(F114="Q1a",MucHoTro!$H$5,IF(F114="Q1b",MucHoTro!$H$6,IF(F114="Q2",MucHoTro!$H$7,IF(F114="Q3",MucHoTro!$H$8,IF(F114="Q4",MucHoTro!$H$9)))))</f>
        <v>0</v>
      </c>
      <c r="K114" s="43" t="b">
        <f>IF(G114="x",MucHoTro!$C$5,IF(H114="x",MucHoTro!$D$5,IF(I114="x",MucHoTro!$E$5)))</f>
        <v>0</v>
      </c>
      <c r="L114" s="46">
        <f t="shared" si="6"/>
        <v>0</v>
      </c>
      <c r="M114" s="47">
        <f t="shared" si="7"/>
        <v>0</v>
      </c>
      <c r="N114" s="49" t="e">
        <f>IF(F114&lt;&gt;"",INDEX(MucHoTro!$B$5:$B$10,MATCH(Sheet1!F114,MucHoTro!$G$5:$G$10,0),1),"")</f>
        <v>#N/A</v>
      </c>
    </row>
    <row r="115" spans="1:15" s="49" customFormat="1" ht="63" x14ac:dyDescent="0.2">
      <c r="A115" s="43">
        <v>111</v>
      </c>
      <c r="B115" s="58" t="s">
        <v>146</v>
      </c>
      <c r="C115" s="57" t="s">
        <v>281</v>
      </c>
      <c r="D115" s="57"/>
      <c r="E115" s="57"/>
      <c r="F115" s="62" t="s">
        <v>180</v>
      </c>
      <c r="G115" s="37"/>
      <c r="H115" s="37"/>
      <c r="I115" s="37"/>
      <c r="J115" s="45" t="b">
        <f>IF(F115="Q1a",MucHoTro!$H$5,IF(F115="Q1b",MucHoTro!$H$6,IF(F115="Q2",MucHoTro!$H$7,IF(F115="Q3",MucHoTro!$H$8,IF(F115="Q4",MucHoTro!$H$9)))))</f>
        <v>0</v>
      </c>
      <c r="K115" s="43" t="b">
        <f>IF(G115="x",MucHoTro!$C$5,IF(H115="x",MucHoTro!$D$5,IF(I115="x",MucHoTro!$E$5)))</f>
        <v>0</v>
      </c>
      <c r="L115" s="46">
        <f t="shared" si="6"/>
        <v>0</v>
      </c>
      <c r="M115" s="47">
        <f t="shared" si="7"/>
        <v>0</v>
      </c>
      <c r="N115" s="49" t="e">
        <f>IF(F115&lt;&gt;"",INDEX(MucHoTro!$B$5:$B$10,MATCH(Sheet1!F115,MucHoTro!$G$5:$G$10,0),1),"")</f>
        <v>#N/A</v>
      </c>
    </row>
    <row r="116" spans="1:15" s="49" customFormat="1" ht="110.25" x14ac:dyDescent="0.2">
      <c r="A116" s="43">
        <v>112</v>
      </c>
      <c r="B116" s="61" t="s">
        <v>147</v>
      </c>
      <c r="C116" s="57" t="s">
        <v>282</v>
      </c>
      <c r="D116" s="57"/>
      <c r="E116" s="57"/>
      <c r="F116" s="62" t="s">
        <v>180</v>
      </c>
      <c r="G116" s="37"/>
      <c r="H116" s="37"/>
      <c r="I116" s="37"/>
      <c r="J116" s="45" t="b">
        <f>IF(F116="Q1a",MucHoTro!$H$5,IF(F116="Q1b",MucHoTro!$H$6,IF(F116="Q2",MucHoTro!$H$7,IF(F116="Q3",MucHoTro!$H$8,IF(F116="Q4",MucHoTro!$H$9)))))</f>
        <v>0</v>
      </c>
      <c r="K116" s="43" t="b">
        <f>IF(G116="x",MucHoTro!$C$5,IF(H116="x",MucHoTro!$D$5,IF(I116="x",MucHoTro!$E$5)))</f>
        <v>0</v>
      </c>
      <c r="L116" s="46">
        <f t="shared" si="6"/>
        <v>0</v>
      </c>
      <c r="M116" s="47">
        <f t="shared" si="7"/>
        <v>0</v>
      </c>
      <c r="N116" s="49" t="e">
        <f>IF(F116&lt;&gt;"",INDEX(MucHoTro!$B$5:$B$10,MATCH(Sheet1!F116,MucHoTro!$G$5:$G$10,0),1),"")</f>
        <v>#N/A</v>
      </c>
    </row>
    <row r="117" spans="1:15" s="49" customFormat="1" ht="63" x14ac:dyDescent="0.2">
      <c r="A117" s="43">
        <v>113</v>
      </c>
      <c r="B117" s="61" t="s">
        <v>148</v>
      </c>
      <c r="C117" s="54" t="s">
        <v>283</v>
      </c>
      <c r="D117" s="54"/>
      <c r="E117" s="54"/>
      <c r="F117" s="62" t="s">
        <v>180</v>
      </c>
      <c r="G117" s="37"/>
      <c r="H117" s="37"/>
      <c r="I117" s="37"/>
      <c r="J117" s="45" t="b">
        <f>IF(F117="Q1a",MucHoTro!$H$5,IF(F117="Q1b",MucHoTro!$H$6,IF(F117="Q2",MucHoTro!$H$7,IF(F117="Q3",MucHoTro!$H$8,IF(F117="Q4",MucHoTro!$H$9)))))</f>
        <v>0</v>
      </c>
      <c r="K117" s="43" t="b">
        <f>IF(G117="x",MucHoTro!$C$5,IF(H117="x",MucHoTro!$D$5,IF(I117="x",MucHoTro!$E$5)))</f>
        <v>0</v>
      </c>
      <c r="L117" s="46">
        <f t="shared" si="6"/>
        <v>0</v>
      </c>
      <c r="M117" s="47">
        <f t="shared" si="7"/>
        <v>0</v>
      </c>
      <c r="N117" s="49" t="e">
        <f>IF(F117&lt;&gt;"",INDEX(MucHoTro!$B$5:$B$10,MATCH(Sheet1!F117,MucHoTro!$G$5:$G$10,0),1),"")</f>
        <v>#N/A</v>
      </c>
    </row>
    <row r="118" spans="1:15" s="49" customFormat="1" ht="63" x14ac:dyDescent="0.2">
      <c r="A118" s="43">
        <v>114</v>
      </c>
      <c r="B118" s="61" t="s">
        <v>149</v>
      </c>
      <c r="C118" s="54" t="s">
        <v>284</v>
      </c>
      <c r="D118" s="54"/>
      <c r="E118" s="54"/>
      <c r="F118" s="44" t="s">
        <v>9</v>
      </c>
      <c r="G118" s="37"/>
      <c r="H118" s="37"/>
      <c r="I118" s="37"/>
      <c r="J118" s="45">
        <f>IF(F118="Q1a",MucHoTro!$H$5,IF(F118="Q1b",MucHoTro!$H$6,IF(F118="Q2",MucHoTro!$H$7,IF(F118="Q3",MucHoTro!$H$8,IF(F118="Q4",MucHoTro!$H$9)))))</f>
        <v>1.1000000000000001</v>
      </c>
      <c r="K118" s="43" t="b">
        <f>IF(G118="x",MucHoTro!$C$5,IF(H118="x",MucHoTro!$D$5,IF(I118="x",MucHoTro!$E$5)))</f>
        <v>0</v>
      </c>
      <c r="L118" s="46">
        <f t="shared" si="6"/>
        <v>0</v>
      </c>
      <c r="M118" s="47">
        <f t="shared" si="7"/>
        <v>0</v>
      </c>
      <c r="N118" s="49" t="str">
        <f>IF(F118&lt;&gt;"",INDEX(MucHoTro!$B$5:$B$10,MATCH(Sheet1!F118,MucHoTro!$G$5:$G$10,0),1),"")</f>
        <v>Tạp chí trong nhóm Q2 thuộc lĩnh vực nghiên cứu gần nhất của bài báo
(Q2)</v>
      </c>
    </row>
    <row r="119" spans="1:15" s="49" customFormat="1" ht="47.25" x14ac:dyDescent="0.2">
      <c r="A119" s="43">
        <v>115</v>
      </c>
      <c r="B119" s="61" t="s">
        <v>150</v>
      </c>
      <c r="C119" s="54" t="s">
        <v>179</v>
      </c>
      <c r="D119" s="54"/>
      <c r="E119" s="54"/>
      <c r="F119" s="44" t="s">
        <v>9</v>
      </c>
      <c r="G119" s="37"/>
      <c r="H119" s="37"/>
      <c r="I119" s="37"/>
      <c r="J119" s="45">
        <f>IF(F119="Q1a",MucHoTro!$H$5,IF(F119="Q1b",MucHoTro!$H$6,IF(F119="Q2",MucHoTro!$H$7,IF(F119="Q3",MucHoTro!$H$8,IF(F119="Q4",MucHoTro!$H$9)))))</f>
        <v>1.1000000000000001</v>
      </c>
      <c r="K119" s="43" t="b">
        <f>IF(G119="x",MucHoTro!$C$5,IF(H119="x",MucHoTro!$D$5,IF(I119="x",MucHoTro!$E$5)))</f>
        <v>0</v>
      </c>
      <c r="L119" s="46">
        <f t="shared" si="6"/>
        <v>0</v>
      </c>
      <c r="M119" s="47">
        <f t="shared" si="7"/>
        <v>0</v>
      </c>
      <c r="N119" s="49" t="str">
        <f>IF(F119&lt;&gt;"",INDEX(MucHoTro!$B$5:$B$10,MATCH(Sheet1!F119,MucHoTro!$G$5:$G$10,0),1),"")</f>
        <v>Tạp chí trong nhóm Q2 thuộc lĩnh vực nghiên cứu gần nhất của bài báo
(Q2)</v>
      </c>
    </row>
    <row r="120" spans="1:15" s="49" customFormat="1" ht="63" x14ac:dyDescent="0.2">
      <c r="A120" s="43">
        <v>116</v>
      </c>
      <c r="B120" s="61" t="s">
        <v>151</v>
      </c>
      <c r="C120" s="54" t="s">
        <v>286</v>
      </c>
      <c r="D120" s="54"/>
      <c r="E120" s="54"/>
      <c r="F120" s="44" t="s">
        <v>9</v>
      </c>
      <c r="G120" s="37"/>
      <c r="H120" s="37"/>
      <c r="I120" s="37"/>
      <c r="J120" s="45">
        <f>IF(F120="Q1a",MucHoTro!$H$5,IF(F120="Q1b",MucHoTro!$H$6,IF(F120="Q2",MucHoTro!$H$7,IF(F120="Q3",MucHoTro!$H$8,IF(F120="Q4",MucHoTro!$H$9)))))</f>
        <v>1.1000000000000001</v>
      </c>
      <c r="K120" s="43" t="b">
        <f>IF(G120="x",MucHoTro!$C$5,IF(H120="x",MucHoTro!$D$5,IF(I120="x",MucHoTro!$E$5)))</f>
        <v>0</v>
      </c>
      <c r="L120" s="46">
        <f t="shared" si="6"/>
        <v>0</v>
      </c>
      <c r="M120" s="47">
        <f t="shared" si="7"/>
        <v>0</v>
      </c>
      <c r="N120" s="49" t="str">
        <f>IF(F120&lt;&gt;"",INDEX(MucHoTro!$B$5:$B$10,MATCH(Sheet1!F120,MucHoTro!$G$5:$G$10,0),1),"")</f>
        <v>Tạp chí trong nhóm Q2 thuộc lĩnh vực nghiên cứu gần nhất của bài báo
(Q2)</v>
      </c>
    </row>
    <row r="121" spans="1:15" s="50" customFormat="1" ht="15.75" x14ac:dyDescent="0.2">
      <c r="A121" s="233" t="s">
        <v>16</v>
      </c>
      <c r="B121" s="233"/>
      <c r="C121" s="233"/>
      <c r="D121" s="233"/>
      <c r="E121" s="233"/>
      <c r="F121" s="233"/>
      <c r="G121" s="233"/>
      <c r="H121" s="233"/>
      <c r="I121" s="233"/>
      <c r="J121" s="233"/>
      <c r="K121" s="233"/>
      <c r="L121" s="233"/>
      <c r="M121" s="47">
        <f>SUM(M5:M120)</f>
        <v>83080000</v>
      </c>
    </row>
    <row r="122" spans="1:15" s="24" customFormat="1" ht="26.25" customHeight="1" x14ac:dyDescent="0.2">
      <c r="A122" s="35" t="s">
        <v>22</v>
      </c>
      <c r="B122" s="72"/>
      <c r="C122" s="72"/>
      <c r="D122" s="72"/>
      <c r="E122" s="72"/>
      <c r="F122" s="50"/>
      <c r="G122" s="50"/>
      <c r="H122" s="50"/>
      <c r="I122" s="50"/>
      <c r="J122" s="50"/>
      <c r="K122" s="50"/>
      <c r="L122" s="50"/>
      <c r="M122" s="50"/>
      <c r="N122" s="73"/>
      <c r="O122" s="39"/>
    </row>
    <row r="123" spans="1:15" s="24" customFormat="1" ht="33" customHeight="1" x14ac:dyDescent="0.2">
      <c r="A123" s="234" t="s">
        <v>285</v>
      </c>
      <c r="B123" s="235"/>
      <c r="C123" s="235"/>
      <c r="D123" s="235"/>
      <c r="E123" s="235"/>
      <c r="F123" s="235"/>
      <c r="G123" s="235"/>
      <c r="H123" s="235"/>
      <c r="I123" s="235"/>
      <c r="J123" s="235"/>
      <c r="K123" s="235"/>
      <c r="L123" s="235"/>
      <c r="M123" s="235"/>
      <c r="N123" s="74"/>
      <c r="O123" s="39"/>
    </row>
    <row r="124" spans="1:15" s="24" customFormat="1" ht="20.100000000000001" customHeight="1" x14ac:dyDescent="0.2">
      <c r="A124" s="50" t="s">
        <v>20</v>
      </c>
      <c r="B124" s="72"/>
      <c r="C124" s="72"/>
      <c r="D124" s="72"/>
      <c r="E124" s="72"/>
      <c r="F124" s="50"/>
      <c r="G124" s="50"/>
      <c r="H124" s="50"/>
      <c r="I124" s="50"/>
      <c r="J124" s="50"/>
      <c r="K124" s="50"/>
      <c r="L124" s="50"/>
      <c r="M124" s="50"/>
      <c r="N124" s="71"/>
    </row>
    <row r="125" spans="1:15" s="24" customFormat="1" ht="20.100000000000001" customHeight="1" x14ac:dyDescent="0.2">
      <c r="A125" s="36" t="s">
        <v>23</v>
      </c>
      <c r="B125" s="72"/>
      <c r="C125" s="72"/>
      <c r="D125" s="72"/>
      <c r="E125" s="72"/>
      <c r="F125" s="50"/>
      <c r="G125" s="50"/>
      <c r="H125" s="50"/>
      <c r="I125" s="50"/>
      <c r="J125" s="50"/>
      <c r="K125" s="50"/>
      <c r="L125" s="50"/>
      <c r="M125" s="50"/>
      <c r="N125" s="71"/>
    </row>
    <row r="126" spans="1:15" s="24" customFormat="1" ht="31.5" x14ac:dyDescent="0.2">
      <c r="A126" s="75"/>
      <c r="B126" s="75" t="s">
        <v>27</v>
      </c>
      <c r="C126" s="75" t="s">
        <v>28</v>
      </c>
      <c r="D126" s="75"/>
      <c r="E126" s="75"/>
      <c r="F126" s="223" t="s">
        <v>26</v>
      </c>
      <c r="G126" s="223"/>
      <c r="H126" s="72"/>
      <c r="I126" s="50"/>
      <c r="J126" s="50"/>
      <c r="K126" s="50"/>
      <c r="L126" s="50"/>
      <c r="M126" s="50"/>
      <c r="N126" s="71"/>
    </row>
    <row r="127" spans="1:15" s="24" customFormat="1" ht="31.5" x14ac:dyDescent="0.2">
      <c r="A127" s="75" t="s">
        <v>19</v>
      </c>
      <c r="B127" s="55">
        <v>1.5</v>
      </c>
      <c r="C127" s="55">
        <v>1.25</v>
      </c>
      <c r="D127" s="55"/>
      <c r="E127" s="55"/>
      <c r="F127" s="220">
        <v>1</v>
      </c>
      <c r="G127" s="220"/>
      <c r="H127" s="72"/>
      <c r="I127" s="50"/>
      <c r="J127" s="50"/>
      <c r="K127" s="50"/>
      <c r="L127" s="50"/>
      <c r="M127" s="50"/>
      <c r="N127" s="71"/>
    </row>
    <row r="128" spans="1:15" s="24" customFormat="1" ht="20.100000000000001" customHeight="1" x14ac:dyDescent="0.2">
      <c r="A128" s="36" t="s">
        <v>21</v>
      </c>
      <c r="B128" s="72"/>
      <c r="C128" s="72"/>
      <c r="D128" s="72"/>
      <c r="E128" s="72"/>
      <c r="F128" s="50"/>
      <c r="G128" s="50"/>
      <c r="H128" s="50"/>
      <c r="I128" s="50"/>
      <c r="J128" s="50"/>
      <c r="K128" s="50"/>
      <c r="L128" s="50"/>
      <c r="M128" s="50"/>
      <c r="N128" s="71"/>
    </row>
    <row r="129" spans="1:14" s="24" customFormat="1" ht="63" x14ac:dyDescent="0.2">
      <c r="A129" s="75"/>
      <c r="B129" s="75" t="s">
        <v>44</v>
      </c>
      <c r="C129" s="76" t="s">
        <v>45</v>
      </c>
      <c r="D129" s="76"/>
      <c r="E129" s="76"/>
      <c r="F129" s="221" t="s">
        <v>24</v>
      </c>
      <c r="G129" s="222"/>
      <c r="H129" s="223" t="s">
        <v>25</v>
      </c>
      <c r="I129" s="224"/>
      <c r="J129" s="223" t="s">
        <v>29</v>
      </c>
      <c r="K129" s="225"/>
      <c r="L129" s="225"/>
      <c r="M129" s="50"/>
      <c r="N129" s="71"/>
    </row>
    <row r="130" spans="1:14" s="24" customFormat="1" ht="31.5" x14ac:dyDescent="0.2">
      <c r="A130" s="75" t="s">
        <v>18</v>
      </c>
      <c r="B130" s="56">
        <f>MucHoTro!H5</f>
        <v>2</v>
      </c>
      <c r="C130" s="56">
        <f>MucHoTro!H6</f>
        <v>1.2</v>
      </c>
      <c r="D130" s="56"/>
      <c r="E130" s="56"/>
      <c r="F130" s="226">
        <f>MucHoTro!H7</f>
        <v>1.1000000000000001</v>
      </c>
      <c r="G130" s="227"/>
      <c r="H130" s="228">
        <f>MucHoTro!H8</f>
        <v>0.9</v>
      </c>
      <c r="I130" s="224"/>
      <c r="J130" s="229">
        <f>MucHoTro!H9</f>
        <v>0.8</v>
      </c>
      <c r="K130" s="225"/>
      <c r="L130" s="225"/>
      <c r="M130" s="50"/>
      <c r="N130" s="71"/>
    </row>
    <row r="131" spans="1:14" s="24" customFormat="1" ht="20.100000000000001" customHeight="1" x14ac:dyDescent="0.2">
      <c r="A131" s="32"/>
      <c r="B131" s="34"/>
      <c r="C131" s="34"/>
      <c r="D131" s="34"/>
      <c r="E131" s="34"/>
      <c r="F131" s="33"/>
      <c r="G131" s="33"/>
      <c r="H131" s="33"/>
      <c r="I131" s="33"/>
      <c r="J131" s="33"/>
      <c r="K131" s="33"/>
      <c r="L131" s="33"/>
      <c r="M131" s="32"/>
      <c r="N131" s="32"/>
    </row>
    <row r="132" spans="1:14" s="24" customFormat="1" ht="20.100000000000001" customHeight="1" x14ac:dyDescent="0.2">
      <c r="A132" s="32"/>
      <c r="B132" s="31"/>
      <c r="C132" s="31"/>
      <c r="D132" s="31"/>
      <c r="E132" s="31"/>
      <c r="F132" s="32"/>
      <c r="G132" s="32"/>
      <c r="H132" s="32"/>
      <c r="I132" s="32"/>
      <c r="J132" s="32"/>
      <c r="K132" s="32"/>
      <c r="L132" s="32"/>
      <c r="M132" s="32"/>
      <c r="N132" s="32"/>
    </row>
    <row r="133" spans="1:14" s="24" customFormat="1" ht="20.100000000000001" customHeight="1" x14ac:dyDescent="0.2">
      <c r="A133" s="32"/>
      <c r="B133" s="31"/>
      <c r="C133" s="31"/>
      <c r="D133" s="31"/>
      <c r="E133" s="31"/>
      <c r="F133" s="32"/>
      <c r="G133" s="32"/>
      <c r="H133" s="32"/>
      <c r="I133" s="32"/>
      <c r="J133" s="32"/>
      <c r="K133" s="32"/>
      <c r="L133" s="32"/>
      <c r="M133" s="32"/>
      <c r="N133" s="32"/>
    </row>
    <row r="134" spans="1:14" s="24" customFormat="1" ht="20.100000000000001" customHeight="1" x14ac:dyDescent="0.2">
      <c r="A134" s="32"/>
      <c r="B134" s="31"/>
      <c r="C134" s="31"/>
      <c r="D134" s="31"/>
      <c r="E134" s="31"/>
      <c r="F134" s="32"/>
      <c r="G134" s="32"/>
      <c r="H134" s="32"/>
      <c r="I134" s="32"/>
      <c r="J134" s="32"/>
      <c r="K134" s="32"/>
      <c r="L134" s="32"/>
      <c r="M134" s="32"/>
      <c r="N134" s="32"/>
    </row>
    <row r="135" spans="1:14" s="24" customFormat="1" ht="20.100000000000001" customHeight="1" x14ac:dyDescent="0.2">
      <c r="A135" s="32"/>
      <c r="B135" s="31"/>
      <c r="C135" s="31"/>
      <c r="D135" s="31"/>
      <c r="E135" s="31"/>
      <c r="F135" s="32"/>
      <c r="G135" s="32"/>
      <c r="H135" s="32"/>
      <c r="I135" s="32"/>
      <c r="J135" s="32"/>
      <c r="K135" s="32"/>
      <c r="L135" s="32"/>
      <c r="M135" s="32"/>
      <c r="N135" s="32"/>
    </row>
    <row r="136" spans="1:14" s="24" customFormat="1" ht="20.100000000000001" customHeight="1" x14ac:dyDescent="0.2">
      <c r="A136" s="32"/>
      <c r="B136" s="31"/>
      <c r="C136" s="31"/>
      <c r="D136" s="31"/>
      <c r="E136" s="31"/>
      <c r="F136" s="32"/>
      <c r="G136" s="32"/>
      <c r="H136" s="32"/>
      <c r="I136" s="32"/>
      <c r="J136" s="32"/>
      <c r="K136" s="32"/>
      <c r="L136" s="32"/>
      <c r="M136" s="32"/>
      <c r="N136" s="32"/>
    </row>
    <row r="137" spans="1:14" s="24" customFormat="1" ht="20.100000000000001" customHeight="1" x14ac:dyDescent="0.2">
      <c r="A137" s="32"/>
      <c r="B137" s="31"/>
      <c r="C137" s="31"/>
      <c r="D137" s="31"/>
      <c r="E137" s="31"/>
      <c r="F137" s="32"/>
      <c r="G137" s="32"/>
      <c r="H137" s="32"/>
      <c r="I137" s="32"/>
      <c r="J137" s="32"/>
      <c r="K137" s="32"/>
      <c r="L137" s="32"/>
      <c r="M137" s="32"/>
      <c r="N137" s="32"/>
    </row>
    <row r="138" spans="1:14" s="24" customFormat="1" ht="20.100000000000001" customHeight="1" x14ac:dyDescent="0.2">
      <c r="A138" s="32"/>
      <c r="B138" s="31"/>
      <c r="C138" s="31"/>
      <c r="D138" s="31"/>
      <c r="E138" s="31"/>
      <c r="F138" s="32"/>
      <c r="G138" s="32"/>
      <c r="H138" s="32"/>
      <c r="I138" s="32"/>
      <c r="J138" s="32"/>
      <c r="K138" s="32"/>
      <c r="L138" s="32"/>
      <c r="M138" s="32"/>
      <c r="N138" s="32"/>
    </row>
    <row r="139" spans="1:14" s="24" customFormat="1" ht="20.100000000000001" customHeight="1" x14ac:dyDescent="0.2">
      <c r="B139" s="25"/>
      <c r="C139" s="25"/>
      <c r="D139" s="25"/>
      <c r="E139" s="25"/>
    </row>
    <row r="140" spans="1:14" s="24" customFormat="1" ht="20.100000000000001" customHeight="1" x14ac:dyDescent="0.2">
      <c r="B140" s="25"/>
      <c r="C140" s="25"/>
      <c r="D140" s="25"/>
      <c r="E140" s="25"/>
    </row>
    <row r="141" spans="1:14" s="24" customFormat="1" ht="20.100000000000001" customHeight="1" x14ac:dyDescent="0.2"/>
    <row r="142" spans="1:14" s="24" customFormat="1" ht="20.100000000000001" customHeight="1" x14ac:dyDescent="0.2"/>
    <row r="143" spans="1:14" s="24" customFormat="1" ht="20.100000000000001" customHeight="1" x14ac:dyDescent="0.2"/>
    <row r="144" spans="1:14" s="24" customFormat="1" ht="20.100000000000001" customHeight="1" x14ac:dyDescent="0.2"/>
    <row r="145" s="24" customFormat="1" ht="20.100000000000001" customHeight="1" x14ac:dyDescent="0.2"/>
    <row r="146" s="24" customFormat="1" ht="20.100000000000001" customHeight="1" x14ac:dyDescent="0.2"/>
    <row r="147" s="24" customFormat="1" ht="20.100000000000001" customHeight="1" x14ac:dyDescent="0.2"/>
    <row r="148" s="24" customFormat="1" ht="20.100000000000001" customHeight="1" x14ac:dyDescent="0.2"/>
    <row r="149" s="24" customFormat="1" ht="20.100000000000001" customHeight="1" x14ac:dyDescent="0.2"/>
    <row r="150" s="24" customFormat="1" ht="20.100000000000001" customHeight="1" x14ac:dyDescent="0.2"/>
    <row r="151" s="24" customFormat="1" ht="20.100000000000001" customHeight="1" x14ac:dyDescent="0.2"/>
    <row r="152" s="24" customFormat="1" ht="20.100000000000001" customHeight="1" x14ac:dyDescent="0.2"/>
    <row r="153" s="24" customFormat="1" ht="20.100000000000001" customHeight="1" x14ac:dyDescent="0.2"/>
    <row r="154" s="24" customFormat="1" ht="20.100000000000001" customHeight="1" x14ac:dyDescent="0.2"/>
    <row r="155" s="24" customFormat="1" ht="20.100000000000001" customHeight="1" x14ac:dyDescent="0.2"/>
    <row r="156" s="24" customFormat="1" ht="20.100000000000001" customHeight="1" x14ac:dyDescent="0.2"/>
    <row r="157" s="24" customFormat="1" ht="20.100000000000001" customHeight="1" x14ac:dyDescent="0.2"/>
    <row r="158" s="24" customFormat="1" ht="20.100000000000001" customHeight="1" x14ac:dyDescent="0.2"/>
    <row r="159" s="24" customFormat="1" ht="20.100000000000001" customHeight="1" x14ac:dyDescent="0.2"/>
    <row r="160" s="24" customFormat="1" ht="20.100000000000001" customHeight="1" x14ac:dyDescent="0.2"/>
    <row r="161" s="24" customFormat="1" ht="20.100000000000001" customHeight="1" x14ac:dyDescent="0.2"/>
    <row r="162" s="24" customFormat="1" ht="20.100000000000001" customHeight="1" x14ac:dyDescent="0.2"/>
    <row r="163" s="24" customFormat="1" ht="20.100000000000001" customHeight="1" x14ac:dyDescent="0.2"/>
    <row r="164" s="24" customFormat="1" ht="20.100000000000001" customHeight="1" x14ac:dyDescent="0.2"/>
    <row r="165" s="24" customFormat="1" ht="20.100000000000001" customHeight="1" x14ac:dyDescent="0.2"/>
    <row r="166" s="24" customFormat="1" ht="20.100000000000001" customHeight="1" x14ac:dyDescent="0.2"/>
    <row r="167" s="24" customFormat="1" ht="20.100000000000001" customHeight="1" x14ac:dyDescent="0.2"/>
    <row r="168" s="24" customFormat="1" ht="20.100000000000001" customHeight="1" x14ac:dyDescent="0.2"/>
    <row r="169" s="24" customFormat="1" ht="20.100000000000001" customHeight="1" x14ac:dyDescent="0.2"/>
    <row r="170" s="24" customFormat="1" ht="20.100000000000001" customHeight="1" x14ac:dyDescent="0.2"/>
    <row r="171" s="24" customFormat="1" ht="20.100000000000001" customHeight="1" x14ac:dyDescent="0.2"/>
    <row r="172" s="24" customFormat="1" ht="20.100000000000001" customHeight="1" x14ac:dyDescent="0.2"/>
    <row r="173" s="24" customFormat="1" ht="20.100000000000001" customHeight="1" x14ac:dyDescent="0.2"/>
    <row r="174" s="24" customFormat="1" ht="20.100000000000001" customHeight="1" x14ac:dyDescent="0.2"/>
    <row r="175" s="24" customFormat="1" ht="20.100000000000001" customHeight="1" x14ac:dyDescent="0.2"/>
    <row r="176" s="24" customFormat="1" ht="20.100000000000001" customHeight="1" x14ac:dyDescent="0.2"/>
    <row r="177" s="24" customFormat="1" ht="20.100000000000001" customHeight="1" x14ac:dyDescent="0.2"/>
    <row r="178" s="24" customFormat="1" ht="20.100000000000001" customHeight="1" x14ac:dyDescent="0.2"/>
    <row r="179" s="24" customFormat="1" ht="20.100000000000001" customHeight="1" x14ac:dyDescent="0.2"/>
    <row r="180" s="24" customFormat="1" ht="20.100000000000001" customHeight="1" x14ac:dyDescent="0.2"/>
    <row r="181" s="24" customFormat="1" ht="20.100000000000001" customHeight="1" x14ac:dyDescent="0.2"/>
    <row r="182" s="24" customFormat="1" ht="20.100000000000001" customHeight="1" x14ac:dyDescent="0.2"/>
    <row r="183" s="24" customFormat="1" ht="20.100000000000001" customHeight="1" x14ac:dyDescent="0.2"/>
    <row r="184" s="24" customFormat="1" ht="20.100000000000001" customHeight="1" x14ac:dyDescent="0.2"/>
    <row r="185" s="24" customFormat="1" ht="20.100000000000001" customHeight="1" x14ac:dyDescent="0.2"/>
    <row r="186" s="24" customFormat="1" ht="20.100000000000001" customHeight="1" x14ac:dyDescent="0.2"/>
    <row r="187" s="24" customFormat="1" ht="20.100000000000001" customHeight="1" x14ac:dyDescent="0.2"/>
    <row r="188" s="24" customFormat="1" ht="20.100000000000001" customHeight="1" x14ac:dyDescent="0.2"/>
    <row r="189" s="24" customFormat="1" ht="20.100000000000001" customHeight="1" x14ac:dyDescent="0.2"/>
    <row r="190" s="24" customFormat="1" ht="20.100000000000001" customHeight="1" x14ac:dyDescent="0.2"/>
    <row r="191" s="24" customFormat="1" ht="20.100000000000001" customHeight="1" x14ac:dyDescent="0.2"/>
    <row r="192" s="24" customFormat="1" ht="20.100000000000001" customHeight="1" x14ac:dyDescent="0.2"/>
    <row r="193" s="24" customFormat="1" ht="20.100000000000001" customHeight="1" x14ac:dyDescent="0.2"/>
    <row r="194" s="24" customFormat="1" ht="20.100000000000001" customHeight="1" x14ac:dyDescent="0.2"/>
    <row r="195" s="24" customFormat="1" ht="20.100000000000001" customHeight="1" x14ac:dyDescent="0.2"/>
    <row r="196" s="24" customFormat="1" ht="20.100000000000001" customHeight="1" x14ac:dyDescent="0.2"/>
    <row r="197" s="24" customFormat="1" ht="20.100000000000001" customHeight="1" x14ac:dyDescent="0.2"/>
    <row r="198" s="24" customFormat="1" ht="20.100000000000001" customHeight="1" x14ac:dyDescent="0.2"/>
    <row r="199" s="24" customFormat="1" ht="20.100000000000001" customHeight="1" x14ac:dyDescent="0.2"/>
    <row r="200" s="24" customFormat="1" ht="20.100000000000001" customHeight="1" x14ac:dyDescent="0.2"/>
    <row r="201" s="24" customFormat="1" ht="20.100000000000001" customHeight="1" x14ac:dyDescent="0.2"/>
    <row r="202" s="24" customFormat="1" ht="20.100000000000001" customHeight="1" x14ac:dyDescent="0.2"/>
    <row r="203" s="24" customFormat="1" ht="20.100000000000001" customHeight="1" x14ac:dyDescent="0.2"/>
    <row r="204" s="24" customFormat="1" ht="20.100000000000001" customHeight="1" x14ac:dyDescent="0.2"/>
    <row r="205" s="24" customFormat="1" ht="20.100000000000001" customHeight="1" x14ac:dyDescent="0.2"/>
    <row r="206" s="24" customFormat="1" ht="20.100000000000001" customHeight="1" x14ac:dyDescent="0.2"/>
    <row r="207" s="24" customFormat="1" ht="20.100000000000001" customHeight="1" x14ac:dyDescent="0.2"/>
    <row r="208" s="24" customFormat="1" ht="20.100000000000001" customHeight="1" x14ac:dyDescent="0.2"/>
    <row r="209" s="24" customFormat="1" ht="20.100000000000001" customHeight="1" x14ac:dyDescent="0.2"/>
    <row r="210" s="24" customFormat="1" ht="20.100000000000001" customHeight="1" x14ac:dyDescent="0.2"/>
    <row r="211" s="24" customFormat="1" ht="20.100000000000001" customHeight="1" x14ac:dyDescent="0.2"/>
    <row r="212" s="24" customFormat="1" ht="20.100000000000001" customHeight="1" x14ac:dyDescent="0.2"/>
    <row r="213" s="24" customFormat="1" ht="20.100000000000001" customHeight="1" x14ac:dyDescent="0.2"/>
    <row r="214" s="24" customFormat="1" ht="20.100000000000001" customHeight="1" x14ac:dyDescent="0.2"/>
    <row r="215" s="24" customFormat="1" ht="20.100000000000001" customHeight="1" x14ac:dyDescent="0.2"/>
    <row r="216" s="24" customFormat="1" ht="20.100000000000001" customHeight="1" x14ac:dyDescent="0.2"/>
    <row r="217" s="24" customFormat="1" ht="20.100000000000001" customHeight="1" x14ac:dyDescent="0.2"/>
    <row r="218" s="24" customFormat="1" ht="20.100000000000001" customHeight="1" x14ac:dyDescent="0.2"/>
    <row r="219" s="24" customFormat="1" ht="20.100000000000001" customHeight="1" x14ac:dyDescent="0.2"/>
    <row r="220" s="24" customFormat="1" ht="20.100000000000001" customHeight="1" x14ac:dyDescent="0.2"/>
    <row r="221" s="24" customFormat="1" ht="20.100000000000001" customHeight="1" x14ac:dyDescent="0.2"/>
    <row r="222" s="24" customFormat="1" ht="20.100000000000001" customHeight="1" x14ac:dyDescent="0.2"/>
    <row r="223" s="24" customFormat="1" ht="20.100000000000001" customHeight="1" x14ac:dyDescent="0.2"/>
    <row r="224" s="24" customFormat="1" ht="20.100000000000001" customHeight="1" x14ac:dyDescent="0.2"/>
    <row r="225" s="24" customFormat="1" ht="20.100000000000001" customHeight="1" x14ac:dyDescent="0.2"/>
    <row r="226" s="24" customFormat="1" ht="20.100000000000001" customHeight="1" x14ac:dyDescent="0.2"/>
    <row r="227" s="24" customFormat="1" ht="20.100000000000001" customHeight="1" x14ac:dyDescent="0.2"/>
    <row r="228" s="24" customFormat="1" ht="20.100000000000001" customHeight="1" x14ac:dyDescent="0.2"/>
    <row r="229" s="24" customFormat="1" ht="20.100000000000001" customHeight="1" x14ac:dyDescent="0.2"/>
    <row r="230" s="24" customFormat="1" ht="20.100000000000001" customHeight="1" x14ac:dyDescent="0.2"/>
    <row r="231" s="24" customFormat="1" ht="20.100000000000001" customHeight="1" x14ac:dyDescent="0.2"/>
    <row r="232" s="24" customFormat="1" ht="20.100000000000001" customHeight="1" x14ac:dyDescent="0.2"/>
    <row r="233" s="24" customFormat="1" ht="20.100000000000001" customHeight="1" x14ac:dyDescent="0.2"/>
    <row r="234" s="24" customFormat="1" ht="20.100000000000001" customHeight="1" x14ac:dyDescent="0.2"/>
    <row r="235" s="24" customFormat="1" ht="20.100000000000001" customHeight="1" x14ac:dyDescent="0.2"/>
    <row r="236" s="24" customFormat="1" ht="20.100000000000001" customHeight="1" x14ac:dyDescent="0.2"/>
    <row r="237" s="24" customFormat="1" ht="20.100000000000001" customHeight="1" x14ac:dyDescent="0.2"/>
    <row r="238" s="24" customFormat="1" ht="20.100000000000001" customHeight="1" x14ac:dyDescent="0.2"/>
    <row r="239" s="24" customFormat="1" ht="20.100000000000001" customHeight="1" x14ac:dyDescent="0.2"/>
    <row r="240" s="24" customFormat="1" ht="20.100000000000001" customHeight="1" x14ac:dyDescent="0.2"/>
    <row r="241" s="24" customFormat="1" ht="20.100000000000001" customHeight="1" x14ac:dyDescent="0.2"/>
    <row r="242" s="24" customFormat="1" ht="20.100000000000001" customHeight="1" x14ac:dyDescent="0.2"/>
    <row r="243" s="24" customFormat="1" ht="20.100000000000001" customHeight="1" x14ac:dyDescent="0.2"/>
    <row r="244" s="24" customFormat="1" ht="20.100000000000001" customHeight="1" x14ac:dyDescent="0.2"/>
    <row r="245" s="24" customFormat="1" ht="20.100000000000001" customHeight="1" x14ac:dyDescent="0.2"/>
    <row r="246" s="24" customFormat="1" ht="20.100000000000001" customHeight="1" x14ac:dyDescent="0.2"/>
    <row r="247" s="24" customFormat="1" ht="20.100000000000001" customHeight="1" x14ac:dyDescent="0.2"/>
    <row r="248" s="24" customFormat="1" ht="20.100000000000001" customHeight="1" x14ac:dyDescent="0.2"/>
    <row r="249" s="24" customFormat="1" ht="20.100000000000001" customHeight="1" x14ac:dyDescent="0.2"/>
    <row r="250" s="24" customFormat="1" ht="20.100000000000001" customHeight="1" x14ac:dyDescent="0.2"/>
    <row r="251" s="24" customFormat="1" ht="20.100000000000001" customHeight="1" x14ac:dyDescent="0.2"/>
    <row r="252" s="24" customFormat="1" ht="20.100000000000001" customHeight="1" x14ac:dyDescent="0.2"/>
    <row r="253" s="24" customFormat="1" ht="20.100000000000001" customHeight="1" x14ac:dyDescent="0.2"/>
    <row r="254" s="24" customFormat="1" ht="20.100000000000001" customHeight="1" x14ac:dyDescent="0.2"/>
  </sheetData>
  <mergeCells count="12">
    <mergeCell ref="A1:M1"/>
    <mergeCell ref="A2:M2"/>
    <mergeCell ref="A121:L121"/>
    <mergeCell ref="A123:M123"/>
    <mergeCell ref="F126:G126"/>
    <mergeCell ref="F127:G127"/>
    <mergeCell ref="F129:G129"/>
    <mergeCell ref="H129:I129"/>
    <mergeCell ref="J129:L129"/>
    <mergeCell ref="F130:G130"/>
    <mergeCell ref="H130:I130"/>
    <mergeCell ref="J130:L130"/>
  </mergeCells>
  <pageMargins left="0.7" right="0.7" top="0.5" bottom="0.5" header="0.3" footer="0.3"/>
  <pageSetup paperSize="9" scale="3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3"/>
  <sheetViews>
    <sheetView topLeftCell="C3" workbookViewId="0">
      <selection activeCell="E11" sqref="E11"/>
    </sheetView>
  </sheetViews>
  <sheetFormatPr defaultColWidth="9.1640625" defaultRowHeight="20.100000000000001" customHeight="1" x14ac:dyDescent="0.2"/>
  <cols>
    <col min="1" max="1" width="9.1640625" style="1"/>
    <col min="2" max="2" width="101.83203125" style="1" bestFit="1" customWidth="1"/>
    <col min="3" max="3" width="18.33203125" style="1" customWidth="1"/>
    <col min="4" max="4" width="21.83203125" style="1" customWidth="1"/>
    <col min="5" max="5" width="14.1640625" style="1" customWidth="1"/>
    <col min="6" max="6" width="8.1640625" style="1" customWidth="1"/>
    <col min="7" max="16384" width="9.1640625" style="1"/>
  </cols>
  <sheetData>
    <row r="2" spans="1:8" ht="20.100000000000001" customHeight="1" x14ac:dyDescent="0.2">
      <c r="A2" s="9"/>
      <c r="B2" s="9"/>
      <c r="C2" s="10" t="s">
        <v>7</v>
      </c>
      <c r="D2" s="11"/>
      <c r="E2" s="12"/>
    </row>
    <row r="3" spans="1:8" ht="63.75" x14ac:dyDescent="0.2">
      <c r="A3" s="13" t="s">
        <v>6</v>
      </c>
      <c r="B3" s="13" t="s">
        <v>1</v>
      </c>
      <c r="C3" s="14" t="s">
        <v>27</v>
      </c>
      <c r="D3" s="14" t="s">
        <v>28</v>
      </c>
      <c r="E3" s="14" t="s">
        <v>2</v>
      </c>
      <c r="F3" s="3"/>
      <c r="G3" s="14" t="s">
        <v>8</v>
      </c>
    </row>
    <row r="4" spans="1:8" ht="20.100000000000001" customHeight="1" x14ac:dyDescent="0.2">
      <c r="A4" s="18">
        <v>1</v>
      </c>
      <c r="B4" s="19" t="s">
        <v>3</v>
      </c>
      <c r="C4" s="5"/>
      <c r="D4" s="5"/>
      <c r="E4" s="5"/>
      <c r="G4" s="5"/>
    </row>
    <row r="5" spans="1:8" ht="20.100000000000001" customHeight="1" x14ac:dyDescent="0.2">
      <c r="A5" s="6" t="s">
        <v>4</v>
      </c>
      <c r="B5" s="7" t="str">
        <f>Sheet1!B129</f>
        <v>Tạp chí nằm trong Top 30% tạp chí đứng đầu lĩnh vực nghiên cứu gần nhất của bài báo
(Q1a)</v>
      </c>
      <c r="C5" s="27">
        <v>1.5</v>
      </c>
      <c r="D5" s="26">
        <v>1.25</v>
      </c>
      <c r="E5" s="26">
        <v>1</v>
      </c>
      <c r="F5" s="2"/>
      <c r="G5" s="15" t="s">
        <v>43</v>
      </c>
      <c r="H5" s="28">
        <v>2</v>
      </c>
    </row>
    <row r="6" spans="1:8" ht="20.100000000000001" customHeight="1" x14ac:dyDescent="0.2">
      <c r="A6" s="6">
        <v>1.2</v>
      </c>
      <c r="B6" s="7" t="str">
        <f>Sheet1!C129</f>
        <v>Tạp chí nằm ngoài Top 30% tạp chí đứng đầu nhóm Q1 thuộc lĩnh vực nghiên cứu gần nhất của bài báo 
(Q1b)</v>
      </c>
      <c r="C6" s="27"/>
      <c r="D6" s="26"/>
      <c r="E6" s="26"/>
      <c r="F6" s="2"/>
      <c r="G6" s="15" t="s">
        <v>42</v>
      </c>
      <c r="H6" s="28">
        <v>1.2</v>
      </c>
    </row>
    <row r="7" spans="1:8" ht="20.100000000000001" customHeight="1" x14ac:dyDescent="0.2">
      <c r="A7" s="6">
        <v>1.3</v>
      </c>
      <c r="B7" s="7" t="str">
        <f>Sheet1!F129</f>
        <v>Tạp chí trong nhóm Q2 thuộc lĩnh vực nghiên cứu gần nhất của bài báo
(Q2)</v>
      </c>
      <c r="C7" s="27"/>
      <c r="D7" s="26"/>
      <c r="E7" s="26"/>
      <c r="F7" s="2"/>
      <c r="G7" s="15" t="s">
        <v>9</v>
      </c>
      <c r="H7" s="28">
        <v>1.1000000000000001</v>
      </c>
    </row>
    <row r="8" spans="1:8" ht="20.100000000000001" customHeight="1" x14ac:dyDescent="0.2">
      <c r="A8" s="6">
        <v>1.4</v>
      </c>
      <c r="B8" s="7" t="str">
        <f>Sheet1!H129</f>
        <v>Tạp chí trong nhóm Q3 thuộc lĩnh vực nghiên cứu gần nhất của bài báo
(Q3)</v>
      </c>
      <c r="C8" s="27"/>
      <c r="D8" s="26"/>
      <c r="E8" s="26"/>
      <c r="F8" s="2"/>
      <c r="G8" s="15" t="s">
        <v>10</v>
      </c>
      <c r="H8" s="29">
        <v>0.9</v>
      </c>
    </row>
    <row r="9" spans="1:8" ht="20.100000000000001" customHeight="1" x14ac:dyDescent="0.2">
      <c r="A9" s="6">
        <v>1.5</v>
      </c>
      <c r="B9" s="8" t="str">
        <f>Sheet1!J129</f>
        <v>Tạp chí trong nhóm Q4 thuộc lĩnh vực nghiên cứu gần nhất của bài báo
(Q4)</v>
      </c>
      <c r="C9" s="27"/>
      <c r="D9" s="26"/>
      <c r="E9" s="27"/>
      <c r="F9" s="2"/>
      <c r="G9" s="16" t="s">
        <v>11</v>
      </c>
      <c r="H9" s="29">
        <v>0.8</v>
      </c>
    </row>
    <row r="10" spans="1:8" ht="20.100000000000001" customHeight="1" x14ac:dyDescent="0.2">
      <c r="A10" s="20">
        <v>2</v>
      </c>
      <c r="B10" s="21" t="s">
        <v>5</v>
      </c>
      <c r="C10" s="4"/>
      <c r="D10" s="4"/>
      <c r="E10" s="4"/>
      <c r="F10" s="2"/>
      <c r="G10" s="17" t="s">
        <v>12</v>
      </c>
    </row>
    <row r="11" spans="1:8" ht="20.100000000000001" customHeight="1" x14ac:dyDescent="0.2">
      <c r="D11" s="41" t="s">
        <v>46</v>
      </c>
      <c r="E11" s="42" t="e">
        <f>#REF!</f>
        <v>#REF!</v>
      </c>
    </row>
    <row r="12" spans="1:8" ht="20.100000000000001" customHeight="1" x14ac:dyDescent="0.2">
      <c r="D12" s="23" t="s">
        <v>47</v>
      </c>
      <c r="E12" s="40">
        <v>438000000</v>
      </c>
    </row>
    <row r="13" spans="1:8" ht="20.100000000000001" customHeight="1" x14ac:dyDescent="0.2">
      <c r="D13" s="1" t="s">
        <v>843</v>
      </c>
      <c r="E13" s="192" t="e">
        <f>E11-E12</f>
        <v>#REF!</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topLeftCell="A13" zoomScale="85" zoomScaleNormal="85" workbookViewId="0">
      <selection sqref="A1:F16"/>
    </sheetView>
  </sheetViews>
  <sheetFormatPr defaultRowHeight="12.75" x14ac:dyDescent="0.2"/>
  <cols>
    <col min="1" max="1" width="24.5" customWidth="1"/>
    <col min="2" max="2" width="14.6640625" bestFit="1" customWidth="1"/>
    <col min="3" max="3" width="15.83203125" bestFit="1" customWidth="1"/>
    <col min="4" max="4" width="14.5" bestFit="1" customWidth="1"/>
    <col min="5" max="6" width="12.5" bestFit="1" customWidth="1"/>
  </cols>
  <sheetData>
    <row r="2" spans="1:9" ht="18.75" x14ac:dyDescent="0.3">
      <c r="A2" s="238" t="s">
        <v>367</v>
      </c>
      <c r="B2" s="238"/>
      <c r="C2" s="238"/>
      <c r="D2" s="238"/>
      <c r="E2" s="238"/>
    </row>
    <row r="3" spans="1:9" ht="15.75" x14ac:dyDescent="0.25">
      <c r="A3" s="239" t="s">
        <v>997</v>
      </c>
      <c r="B3" s="239"/>
      <c r="C3" s="239"/>
      <c r="D3" s="239"/>
      <c r="E3" s="239"/>
      <c r="F3" s="239"/>
    </row>
    <row r="4" spans="1:9" x14ac:dyDescent="0.2">
      <c r="A4" s="104"/>
      <c r="B4" s="104"/>
      <c r="C4" s="104"/>
      <c r="D4" s="104"/>
      <c r="E4" s="104"/>
      <c r="F4" s="104"/>
    </row>
    <row r="5" spans="1:9" ht="15.75" x14ac:dyDescent="0.2">
      <c r="A5" s="237" t="s">
        <v>366</v>
      </c>
      <c r="B5" s="237"/>
      <c r="C5" s="237"/>
      <c r="D5" s="237"/>
      <c r="E5" s="237"/>
      <c r="F5" s="237"/>
    </row>
    <row r="6" spans="1:9" s="24" customFormat="1" ht="33" customHeight="1" x14ac:dyDescent="0.2">
      <c r="A6" s="234" t="s">
        <v>365</v>
      </c>
      <c r="B6" s="234"/>
      <c r="C6" s="234"/>
      <c r="D6" s="234"/>
      <c r="E6" s="234"/>
      <c r="F6" s="234"/>
      <c r="G6" s="50"/>
      <c r="H6" s="74"/>
      <c r="I6" s="39"/>
    </row>
    <row r="7" spans="1:9" s="24" customFormat="1" ht="20.100000000000001" customHeight="1" x14ac:dyDescent="0.2">
      <c r="A7" s="105" t="s">
        <v>20</v>
      </c>
      <c r="B7" s="72"/>
      <c r="C7" s="72"/>
      <c r="D7" s="50"/>
      <c r="E7" s="50"/>
      <c r="F7" s="50"/>
      <c r="G7" s="50"/>
      <c r="H7" s="71"/>
    </row>
    <row r="8" spans="1:9" s="24" customFormat="1" ht="20.100000000000001" customHeight="1" x14ac:dyDescent="0.2">
      <c r="A8" s="36" t="s">
        <v>23</v>
      </c>
      <c r="B8" s="72"/>
      <c r="C8" s="72"/>
      <c r="D8" s="50"/>
      <c r="E8" s="50"/>
      <c r="F8" s="50"/>
      <c r="G8" s="50"/>
      <c r="H8" s="71"/>
    </row>
    <row r="9" spans="1:9" s="24" customFormat="1" ht="126" x14ac:dyDescent="0.2">
      <c r="A9" s="97"/>
      <c r="B9" s="97" t="s">
        <v>27</v>
      </c>
      <c r="C9" s="97" t="s">
        <v>28</v>
      </c>
      <c r="D9" s="97" t="s">
        <v>26</v>
      </c>
      <c r="E9" s="72"/>
      <c r="F9" s="50"/>
      <c r="G9" s="50"/>
      <c r="H9" s="71"/>
    </row>
    <row r="10" spans="1:9" s="24" customFormat="1" ht="15.75" x14ac:dyDescent="0.2">
      <c r="A10" s="30" t="s">
        <v>19</v>
      </c>
      <c r="B10" s="95">
        <f>MucHoTro!C5</f>
        <v>1.5</v>
      </c>
      <c r="C10" s="95">
        <f>MucHoTro!D5</f>
        <v>1.25</v>
      </c>
      <c r="D10" s="101">
        <f>MucHoTro!E5</f>
        <v>1</v>
      </c>
      <c r="E10" s="72"/>
      <c r="F10" s="50"/>
      <c r="G10" s="50"/>
      <c r="H10" s="71"/>
    </row>
    <row r="11" spans="1:9" s="24" customFormat="1" ht="20.100000000000001" customHeight="1" x14ac:dyDescent="0.2">
      <c r="A11" s="36" t="s">
        <v>21</v>
      </c>
      <c r="B11" s="72"/>
      <c r="C11" s="72"/>
      <c r="D11" s="50"/>
      <c r="E11" s="50"/>
      <c r="F11" s="50"/>
      <c r="G11" s="50"/>
      <c r="H11" s="71"/>
    </row>
    <row r="12" spans="1:9" s="24" customFormat="1" ht="180" customHeight="1" x14ac:dyDescent="0.2">
      <c r="A12" s="97"/>
      <c r="B12" s="97" t="s">
        <v>44</v>
      </c>
      <c r="C12" s="96" t="s">
        <v>45</v>
      </c>
      <c r="D12" s="96" t="s">
        <v>24</v>
      </c>
      <c r="E12" s="97" t="s">
        <v>25</v>
      </c>
      <c r="F12" s="97" t="s">
        <v>29</v>
      </c>
      <c r="G12" s="50"/>
      <c r="H12" s="71"/>
    </row>
    <row r="13" spans="1:9" s="24" customFormat="1" ht="15.75" x14ac:dyDescent="0.2">
      <c r="A13" s="30" t="s">
        <v>18</v>
      </c>
      <c r="B13" s="98">
        <f>MucHoTro!H5</f>
        <v>2</v>
      </c>
      <c r="C13" s="98">
        <f>MucHoTro!H6</f>
        <v>1.2</v>
      </c>
      <c r="D13" s="100">
        <f>MucHoTro!H7</f>
        <v>1.1000000000000001</v>
      </c>
      <c r="E13" s="102">
        <f>MucHoTro!H8</f>
        <v>0.9</v>
      </c>
      <c r="F13" s="103">
        <f>MucHoTro!H9</f>
        <v>0.8</v>
      </c>
      <c r="G13" s="50"/>
      <c r="H13" s="71"/>
    </row>
    <row r="15" spans="1:9" ht="15.75" x14ac:dyDescent="0.2">
      <c r="A15" s="237" t="s">
        <v>368</v>
      </c>
      <c r="B15" s="237"/>
      <c r="C15" s="237"/>
      <c r="D15" s="237"/>
      <c r="E15" s="237"/>
      <c r="F15" s="237"/>
    </row>
    <row r="16" spans="1:9" ht="138" customHeight="1" x14ac:dyDescent="0.2">
      <c r="A16" s="240" t="s">
        <v>374</v>
      </c>
      <c r="B16" s="241"/>
      <c r="C16" s="241"/>
      <c r="D16" s="241"/>
      <c r="E16" s="241"/>
      <c r="F16" s="241"/>
    </row>
    <row r="17" spans="1:6" ht="15.75" x14ac:dyDescent="0.25">
      <c r="A17" s="236" t="s">
        <v>376</v>
      </c>
      <c r="B17" s="236"/>
      <c r="C17" s="109"/>
      <c r="D17" s="236" t="s">
        <v>375</v>
      </c>
      <c r="E17" s="236"/>
      <c r="F17" s="236"/>
    </row>
  </sheetData>
  <mergeCells count="8">
    <mergeCell ref="D17:F17"/>
    <mergeCell ref="A17:B17"/>
    <mergeCell ref="A15:F15"/>
    <mergeCell ref="A2:E2"/>
    <mergeCell ref="A3:F3"/>
    <mergeCell ref="A16:F16"/>
    <mergeCell ref="A6:F6"/>
    <mergeCell ref="A5:F5"/>
  </mergeCells>
  <pageMargins left="0.9055118110236221"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136"/>
  <sheetViews>
    <sheetView tabSelected="1" zoomScale="70" zoomScaleNormal="70" workbookViewId="0">
      <pane ySplit="555" activePane="bottomLeft"/>
      <selection activeCell="C1" sqref="C1:C1048576"/>
      <selection pane="bottomLeft" activeCell="B1" sqref="A1:F136"/>
    </sheetView>
  </sheetViews>
  <sheetFormatPr defaultColWidth="9.1640625" defaultRowHeight="20.100000000000001" customHeight="1" x14ac:dyDescent="0.2"/>
  <cols>
    <col min="1" max="1" width="6" style="87" bestFit="1" customWidth="1"/>
    <col min="2" max="2" width="33.1640625" style="87" customWidth="1"/>
    <col min="3" max="3" width="60.6640625" style="87" bestFit="1" customWidth="1"/>
    <col min="4" max="4" width="33.6640625" style="87" customWidth="1"/>
    <col min="5" max="5" width="25.33203125" style="87" bestFit="1" customWidth="1"/>
    <col min="6" max="6" width="20" style="87" customWidth="1"/>
    <col min="7" max="7" width="15.83203125" style="87" customWidth="1"/>
    <col min="8" max="16384" width="9.1640625" style="87"/>
  </cols>
  <sheetData>
    <row r="2" spans="1:6" ht="26.25" customHeight="1" x14ac:dyDescent="0.2">
      <c r="A2" s="242" t="s">
        <v>999</v>
      </c>
      <c r="B2" s="242"/>
      <c r="C2" s="242"/>
      <c r="D2" s="242"/>
      <c r="E2" s="242"/>
      <c r="F2" s="242"/>
    </row>
    <row r="3" spans="1:6" ht="24" customHeight="1" x14ac:dyDescent="0.2">
      <c r="A3" s="243" t="s">
        <v>1000</v>
      </c>
      <c r="B3" s="243"/>
      <c r="C3" s="243"/>
      <c r="D3" s="243"/>
      <c r="E3" s="243"/>
      <c r="F3" s="243"/>
    </row>
    <row r="4" spans="1:6" ht="16.5" x14ac:dyDescent="0.2"/>
    <row r="5" spans="1:6" ht="16.5" x14ac:dyDescent="0.2">
      <c r="A5" s="118" t="s">
        <v>6</v>
      </c>
      <c r="B5" s="202" t="s">
        <v>356</v>
      </c>
      <c r="C5" s="202" t="s">
        <v>184</v>
      </c>
      <c r="D5" s="202" t="s">
        <v>364</v>
      </c>
      <c r="E5" s="202" t="s">
        <v>357</v>
      </c>
      <c r="F5" s="202" t="s">
        <v>332</v>
      </c>
    </row>
    <row r="6" spans="1:6" ht="24.95" customHeight="1" x14ac:dyDescent="0.2">
      <c r="A6" s="119">
        <v>1</v>
      </c>
      <c r="B6" s="89" t="s">
        <v>627</v>
      </c>
      <c r="C6" s="88" t="s">
        <v>845</v>
      </c>
      <c r="D6" s="205">
        <f>SUMIF('DS theo Quyet dinh khen thuong'!$L$6:$L$472,B6,'DS theo Quyet dinh khen thuong'!$S$6:$S$472)</f>
        <v>5500000</v>
      </c>
      <c r="E6" s="119" t="s">
        <v>846</v>
      </c>
      <c r="F6" s="115"/>
    </row>
    <row r="7" spans="1:6" ht="24.95" customHeight="1" x14ac:dyDescent="0.2">
      <c r="A7" s="119">
        <v>2</v>
      </c>
      <c r="B7" s="89" t="s">
        <v>624</v>
      </c>
      <c r="C7" s="88" t="s">
        <v>853</v>
      </c>
      <c r="D7" s="205">
        <f>SUMIF('DS theo Quyet dinh khen thuong'!$L$6:$L$472,B7,'DS theo Quyet dinh khen thuong'!$S$6:$S$472)</f>
        <v>3100000</v>
      </c>
      <c r="E7" s="119" t="s">
        <v>854</v>
      </c>
      <c r="F7" s="115"/>
    </row>
    <row r="8" spans="1:6" ht="24.95" customHeight="1" x14ac:dyDescent="0.2">
      <c r="A8" s="119">
        <v>3</v>
      </c>
      <c r="B8" s="89" t="s">
        <v>773</v>
      </c>
      <c r="C8" s="88" t="s">
        <v>853</v>
      </c>
      <c r="D8" s="205">
        <f>SUMIF('DS theo Quyet dinh khen thuong'!$L$6:$L$472,B8,'DS theo Quyet dinh khen thuong'!$S$6:$S$472)</f>
        <v>2160000</v>
      </c>
      <c r="E8" s="119" t="s">
        <v>856</v>
      </c>
      <c r="F8" s="115"/>
    </row>
    <row r="9" spans="1:6" ht="24.95" customHeight="1" x14ac:dyDescent="0.2">
      <c r="A9" s="119">
        <v>4</v>
      </c>
      <c r="B9" s="90" t="s">
        <v>772</v>
      </c>
      <c r="C9" s="88" t="s">
        <v>853</v>
      </c>
      <c r="D9" s="205">
        <f>SUMIF('DS theo Quyet dinh khen thuong'!$L$6:$L$472,B9,'DS theo Quyet dinh khen thuong'!$S$6:$S$472)</f>
        <v>540000</v>
      </c>
      <c r="E9" s="119" t="s">
        <v>855</v>
      </c>
      <c r="F9" s="115"/>
    </row>
    <row r="10" spans="1:6" ht="24.95" customHeight="1" x14ac:dyDescent="0.2">
      <c r="A10" s="119">
        <v>5</v>
      </c>
      <c r="B10" s="89" t="s">
        <v>549</v>
      </c>
      <c r="C10" s="88" t="s">
        <v>850</v>
      </c>
      <c r="D10" s="205">
        <f>SUMIF('DS theo Quyet dinh khen thuong'!$L$6:$L$472,B10,'DS theo Quyet dinh khen thuong'!$S$6:$S$472)</f>
        <v>2700000</v>
      </c>
      <c r="E10" s="119" t="s">
        <v>852</v>
      </c>
      <c r="F10" s="116" t="s">
        <v>377</v>
      </c>
    </row>
    <row r="11" spans="1:6" ht="24.95" customHeight="1" x14ac:dyDescent="0.2">
      <c r="A11" s="119">
        <v>6</v>
      </c>
      <c r="B11" s="90" t="s">
        <v>288</v>
      </c>
      <c r="C11" s="88" t="s">
        <v>850</v>
      </c>
      <c r="D11" s="205">
        <f>SUMIF('DS theo Quyet dinh khen thuong'!$L$6:$L$472,B11,'DS theo Quyet dinh khen thuong'!$S$6:$S$472)</f>
        <v>4600000</v>
      </c>
      <c r="E11" s="119" t="s">
        <v>851</v>
      </c>
      <c r="F11" s="116"/>
    </row>
    <row r="12" spans="1:6" ht="24.95" customHeight="1" x14ac:dyDescent="0.2">
      <c r="A12" s="119">
        <v>7</v>
      </c>
      <c r="B12" s="90" t="s">
        <v>626</v>
      </c>
      <c r="C12" s="88" t="s">
        <v>847</v>
      </c>
      <c r="D12" s="205">
        <f>SUMIF('DS theo Quyet dinh khen thuong'!$L$6:$L$472,B12,'DS theo Quyet dinh khen thuong'!$S$6:$S$472)</f>
        <v>540000</v>
      </c>
      <c r="E12" s="119" t="s">
        <v>848</v>
      </c>
      <c r="F12" s="116"/>
    </row>
    <row r="13" spans="1:6" ht="24.95" customHeight="1" x14ac:dyDescent="0.2">
      <c r="A13" s="119">
        <v>8</v>
      </c>
      <c r="B13" s="89" t="s">
        <v>625</v>
      </c>
      <c r="C13" s="88" t="s">
        <v>847</v>
      </c>
      <c r="D13" s="205">
        <f>SUMIF('DS theo Quyet dinh khen thuong'!$L$6:$L$472,B13,'DS theo Quyet dinh khen thuong'!$S$6:$S$472)</f>
        <v>2160000</v>
      </c>
      <c r="E13" s="119" t="s">
        <v>849</v>
      </c>
      <c r="F13" s="116" t="s">
        <v>358</v>
      </c>
    </row>
    <row r="14" spans="1:6" ht="24.95" customHeight="1" x14ac:dyDescent="0.2">
      <c r="A14" s="119">
        <v>9</v>
      </c>
      <c r="B14" s="90" t="s">
        <v>639</v>
      </c>
      <c r="C14" s="88" t="s">
        <v>857</v>
      </c>
      <c r="D14" s="205">
        <f>SUMIF('DS theo Quyet dinh khen thuong'!$L$6:$L$472,B14,'DS theo Quyet dinh khen thuong'!$S$6:$S$472)</f>
        <v>5720000.0000000009</v>
      </c>
      <c r="E14" s="119" t="s">
        <v>858</v>
      </c>
      <c r="F14" s="116"/>
    </row>
    <row r="15" spans="1:6" ht="24.95" customHeight="1" x14ac:dyDescent="0.2">
      <c r="A15" s="119">
        <v>10</v>
      </c>
      <c r="B15" s="90" t="s">
        <v>633</v>
      </c>
      <c r="C15" s="88" t="s">
        <v>867</v>
      </c>
      <c r="D15" s="205">
        <f>SUMIF('DS theo Quyet dinh khen thuong'!$L$6:$L$472,B15,'DS theo Quyet dinh khen thuong'!$S$6:$S$472)</f>
        <v>216000</v>
      </c>
      <c r="E15" s="119" t="s">
        <v>872</v>
      </c>
      <c r="F15" s="116"/>
    </row>
    <row r="16" spans="1:6" ht="24.95" customHeight="1" x14ac:dyDescent="0.2">
      <c r="A16" s="119">
        <v>11</v>
      </c>
      <c r="B16" s="90" t="s">
        <v>290</v>
      </c>
      <c r="C16" s="88" t="s">
        <v>873</v>
      </c>
      <c r="D16" s="205">
        <f>SUMIF('DS theo Quyet dinh khen thuong'!$L$6:$L$472,B16,'DS theo Quyet dinh khen thuong'!$S$6:$S$472)</f>
        <v>4395000</v>
      </c>
      <c r="E16" s="119" t="s">
        <v>874</v>
      </c>
      <c r="F16" s="116"/>
    </row>
    <row r="17" spans="1:6" ht="24.95" customHeight="1" x14ac:dyDescent="0.2">
      <c r="A17" s="119">
        <v>12</v>
      </c>
      <c r="B17" s="89" t="s">
        <v>291</v>
      </c>
      <c r="C17" s="88" t="s">
        <v>857</v>
      </c>
      <c r="D17" s="205">
        <f>SUMIF('DS theo Quyet dinh khen thuong'!$L$6:$L$472,B17,'DS theo Quyet dinh khen thuong'!$S$6:$S$472)</f>
        <v>6297500</v>
      </c>
      <c r="E17" s="119" t="s">
        <v>861</v>
      </c>
      <c r="F17" s="116"/>
    </row>
    <row r="18" spans="1:6" ht="24.95" customHeight="1" x14ac:dyDescent="0.2">
      <c r="A18" s="119">
        <v>13</v>
      </c>
      <c r="B18" s="91" t="s">
        <v>292</v>
      </c>
      <c r="C18" s="88" t="s">
        <v>857</v>
      </c>
      <c r="D18" s="205">
        <f>SUMIF('DS theo Quyet dinh khen thuong'!$L$6:$L$472,B18,'DS theo Quyet dinh khen thuong'!$S$6:$S$472)</f>
        <v>440000.00000000006</v>
      </c>
      <c r="E18" s="119" t="s">
        <v>863</v>
      </c>
      <c r="F18" s="116"/>
    </row>
    <row r="19" spans="1:6" ht="24.95" customHeight="1" x14ac:dyDescent="0.2">
      <c r="A19" s="119">
        <v>14</v>
      </c>
      <c r="B19" s="90" t="s">
        <v>631</v>
      </c>
      <c r="C19" s="88" t="s">
        <v>867</v>
      </c>
      <c r="D19" s="205">
        <f>SUMIF('DS theo Quyet dinh khen thuong'!$L$6:$L$472,B19,'DS theo Quyet dinh khen thuong'!$S$6:$S$472)</f>
        <v>1836000</v>
      </c>
      <c r="E19" s="119" t="s">
        <v>869</v>
      </c>
      <c r="F19" s="116" t="s">
        <v>362</v>
      </c>
    </row>
    <row r="20" spans="1:6" ht="24.95" customHeight="1" x14ac:dyDescent="0.2">
      <c r="A20" s="119">
        <v>15</v>
      </c>
      <c r="B20" s="90" t="s">
        <v>629</v>
      </c>
      <c r="C20" s="88" t="s">
        <v>857</v>
      </c>
      <c r="D20" s="205">
        <f>SUMIF('DS theo Quyet dinh khen thuong'!$L$6:$L$472,B20,'DS theo Quyet dinh khen thuong'!$S$6:$S$472)</f>
        <v>1280000</v>
      </c>
      <c r="E20" s="119" t="s">
        <v>862</v>
      </c>
      <c r="F20" s="116"/>
    </row>
    <row r="21" spans="1:6" ht="24.95" customHeight="1" x14ac:dyDescent="0.2">
      <c r="A21" s="119">
        <v>16</v>
      </c>
      <c r="B21" s="90" t="s">
        <v>635</v>
      </c>
      <c r="C21" s="88" t="s">
        <v>867</v>
      </c>
      <c r="D21" s="205">
        <f>SUMIF('DS theo Quyet dinh khen thuong'!$L$6:$L$472,B21,'DS theo Quyet dinh khen thuong'!$S$6:$S$472)</f>
        <v>216000</v>
      </c>
      <c r="E21" s="119" t="s">
        <v>870</v>
      </c>
      <c r="F21" s="116"/>
    </row>
    <row r="22" spans="1:6" ht="24.95" customHeight="1" x14ac:dyDescent="0.2">
      <c r="A22" s="119">
        <v>17</v>
      </c>
      <c r="B22" s="90" t="s">
        <v>634</v>
      </c>
      <c r="C22" s="88" t="s">
        <v>867</v>
      </c>
      <c r="D22" s="205">
        <f>SUMIF('DS theo Quyet dinh khen thuong'!$L$6:$L$472,B22,'DS theo Quyet dinh khen thuong'!$S$6:$S$472)</f>
        <v>216000</v>
      </c>
      <c r="E22" s="119" t="s">
        <v>871</v>
      </c>
      <c r="F22" s="116" t="s">
        <v>358</v>
      </c>
    </row>
    <row r="23" spans="1:6" ht="24.95" customHeight="1" x14ac:dyDescent="0.2">
      <c r="A23" s="119">
        <v>18</v>
      </c>
      <c r="B23" s="92" t="s">
        <v>637</v>
      </c>
      <c r="C23" s="88" t="s">
        <v>864</v>
      </c>
      <c r="D23" s="205">
        <f>SUMIF('DS theo Quyet dinh khen thuong'!$L$6:$L$472,B23,'DS theo Quyet dinh khen thuong'!$S$6:$S$472)</f>
        <v>540000</v>
      </c>
      <c r="E23" s="193">
        <v>21510000553794</v>
      </c>
      <c r="F23" s="116"/>
    </row>
    <row r="24" spans="1:6" ht="24.95" customHeight="1" x14ac:dyDescent="0.2">
      <c r="A24" s="119">
        <v>19</v>
      </c>
      <c r="B24" s="92" t="s">
        <v>289</v>
      </c>
      <c r="C24" s="88" t="s">
        <v>864</v>
      </c>
      <c r="D24" s="205">
        <f>'DS theo Quyet dinh khen thuong'!S60</f>
        <v>2160000</v>
      </c>
      <c r="E24" s="119" t="s">
        <v>866</v>
      </c>
      <c r="F24" s="116"/>
    </row>
    <row r="25" spans="1:6" ht="24.95" customHeight="1" x14ac:dyDescent="0.2">
      <c r="A25" s="119">
        <v>20</v>
      </c>
      <c r="B25" s="90" t="s">
        <v>630</v>
      </c>
      <c r="C25" s="88" t="s">
        <v>857</v>
      </c>
      <c r="D25" s="205">
        <f>SUMIF('DS theo Quyet dinh khen thuong'!$L$6:$L$472,B25,'DS theo Quyet dinh khen thuong'!$S$6:$S$472)</f>
        <v>3300000.0000000005</v>
      </c>
      <c r="E25" s="119" t="s">
        <v>860</v>
      </c>
      <c r="F25" s="116"/>
    </row>
    <row r="26" spans="1:6" ht="24.95" customHeight="1" x14ac:dyDescent="0.2">
      <c r="A26" s="119">
        <v>21</v>
      </c>
      <c r="B26" s="89" t="s">
        <v>632</v>
      </c>
      <c r="C26" s="88" t="s">
        <v>867</v>
      </c>
      <c r="D26" s="205">
        <f>SUMIF('DS theo Quyet dinh khen thuong'!$L$6:$L$472,B26,'DS theo Quyet dinh khen thuong'!$S$6:$S$472)</f>
        <v>216000</v>
      </c>
      <c r="E26" s="119" t="s">
        <v>868</v>
      </c>
      <c r="F26" s="116"/>
    </row>
    <row r="27" spans="1:6" ht="24.95" customHeight="1" x14ac:dyDescent="0.2">
      <c r="A27" s="119">
        <v>22</v>
      </c>
      <c r="B27" s="90" t="s">
        <v>628</v>
      </c>
      <c r="C27" s="88" t="s">
        <v>857</v>
      </c>
      <c r="D27" s="205">
        <f>SUMIF('DS theo Quyet dinh khen thuong'!$L$6:$L$472,B27,'DS theo Quyet dinh khen thuong'!$S$6:$S$472)</f>
        <v>14562500</v>
      </c>
      <c r="E27" s="119" t="s">
        <v>859</v>
      </c>
      <c r="F27" s="116"/>
    </row>
    <row r="28" spans="1:6" ht="24.95" customHeight="1" x14ac:dyDescent="0.2">
      <c r="A28" s="119">
        <v>23</v>
      </c>
      <c r="B28" s="89" t="s">
        <v>638</v>
      </c>
      <c r="C28" s="88" t="s">
        <v>864</v>
      </c>
      <c r="D28" s="205">
        <f>SUMIF('DS theo Quyet dinh khen thuong'!$L$6:$L$472,B28,'DS theo Quyet dinh khen thuong'!$S$6:$S$472)</f>
        <v>3660000</v>
      </c>
      <c r="E28" s="119" t="s">
        <v>865</v>
      </c>
      <c r="F28" s="116"/>
    </row>
    <row r="29" spans="1:6" ht="24.95" customHeight="1" x14ac:dyDescent="0.2">
      <c r="A29" s="119">
        <v>24</v>
      </c>
      <c r="B29" s="89" t="s">
        <v>641</v>
      </c>
      <c r="C29" s="88" t="s">
        <v>914</v>
      </c>
      <c r="D29" s="205">
        <f>SUMIF('DS theo Quyet dinh khen thuong'!$L$6:$L$472,B29,'DS theo Quyet dinh khen thuong'!$S$6:$S$472)</f>
        <v>1800000</v>
      </c>
      <c r="E29" s="119" t="s">
        <v>916</v>
      </c>
      <c r="F29" s="116"/>
    </row>
    <row r="30" spans="1:6" ht="24.95" customHeight="1" x14ac:dyDescent="0.2">
      <c r="A30" s="119">
        <v>25</v>
      </c>
      <c r="B30" s="89" t="s">
        <v>640</v>
      </c>
      <c r="C30" s="88" t="s">
        <v>914</v>
      </c>
      <c r="D30" s="205">
        <f>SUMIF('DS theo Quyet dinh khen thuong'!$L$6:$L$472,B30,'DS theo Quyet dinh khen thuong'!$S$6:$S$472)</f>
        <v>8236000</v>
      </c>
      <c r="E30" s="119" t="s">
        <v>915</v>
      </c>
      <c r="F30" s="116"/>
    </row>
    <row r="31" spans="1:6" ht="24.95" customHeight="1" x14ac:dyDescent="0.2">
      <c r="A31" s="119">
        <v>26</v>
      </c>
      <c r="B31" s="90" t="s">
        <v>781</v>
      </c>
      <c r="C31" s="88" t="s">
        <v>917</v>
      </c>
      <c r="D31" s="205">
        <f>SUMIF('DS theo Quyet dinh khen thuong'!$L$6:$L$472,B31,'DS theo Quyet dinh khen thuong'!$S$6:$S$472)</f>
        <v>2700000</v>
      </c>
      <c r="E31" s="119" t="s">
        <v>918</v>
      </c>
      <c r="F31" s="116"/>
    </row>
    <row r="32" spans="1:6" s="219" customFormat="1" ht="24.95" customHeight="1" x14ac:dyDescent="0.2">
      <c r="A32" s="260">
        <v>27</v>
      </c>
      <c r="B32" s="261" t="s">
        <v>1003</v>
      </c>
      <c r="C32" s="262" t="s">
        <v>1004</v>
      </c>
      <c r="D32" s="263">
        <f>SUMIF('DS theo Quyet dinh khen thuong'!$L$6:$L$472,B32,'DS theo Quyet dinh khen thuong'!$S$6:$S$472)</f>
        <v>420000</v>
      </c>
      <c r="E32" s="264">
        <v>21510000079227</v>
      </c>
      <c r="F32" s="265"/>
    </row>
    <row r="33" spans="1:6" ht="24.95" customHeight="1" x14ac:dyDescent="0.2">
      <c r="A33" s="260">
        <v>28</v>
      </c>
      <c r="B33" s="266" t="s">
        <v>351</v>
      </c>
      <c r="C33" s="262" t="s">
        <v>912</v>
      </c>
      <c r="D33" s="263">
        <f>SUMIF('DS theo Quyet dinh khen thuong'!$L$6:$L$472,B33,'DS theo Quyet dinh khen thuong'!$S$6:$S$472)</f>
        <v>420000</v>
      </c>
      <c r="E33" s="260" t="s">
        <v>913</v>
      </c>
      <c r="F33" s="265"/>
    </row>
    <row r="34" spans="1:6" ht="24.95" customHeight="1" x14ac:dyDescent="0.2">
      <c r="A34" s="260">
        <v>29</v>
      </c>
      <c r="B34" s="261" t="s">
        <v>347</v>
      </c>
      <c r="C34" s="262" t="s">
        <v>890</v>
      </c>
      <c r="D34" s="263">
        <f>SUMIF('DS theo Quyet dinh khen thuong'!$L$6:$L$472,B34,'DS theo Quyet dinh khen thuong'!$S$6:$S$472)</f>
        <v>3055000</v>
      </c>
      <c r="E34" s="260" t="s">
        <v>891</v>
      </c>
      <c r="F34" s="265"/>
    </row>
    <row r="35" spans="1:6" ht="24.95" customHeight="1" x14ac:dyDescent="0.2">
      <c r="A35" s="260">
        <v>30</v>
      </c>
      <c r="B35" s="266" t="s">
        <v>647</v>
      </c>
      <c r="C35" s="262" t="s">
        <v>890</v>
      </c>
      <c r="D35" s="263">
        <f>SUMIF('DS theo Quyet dinh khen thuong'!$L$6:$L$472,B35,'DS theo Quyet dinh khen thuong'!$S$6:$S$472)</f>
        <v>720000</v>
      </c>
      <c r="E35" s="260" t="s">
        <v>896</v>
      </c>
      <c r="F35" s="265"/>
    </row>
    <row r="36" spans="1:6" ht="24.95" customHeight="1" x14ac:dyDescent="0.2">
      <c r="A36" s="260">
        <v>31</v>
      </c>
      <c r="B36" s="255" t="s">
        <v>345</v>
      </c>
      <c r="C36" s="262" t="s">
        <v>902</v>
      </c>
      <c r="D36" s="263">
        <f>SUMIF('DS theo Quyet dinh khen thuong'!$L$6:$L$472,B36,'DS theo Quyet dinh khen thuong'!$S$6:$S$472)</f>
        <v>4980000</v>
      </c>
      <c r="E36" s="260" t="s">
        <v>904</v>
      </c>
      <c r="F36" s="265"/>
    </row>
    <row r="37" spans="1:6" ht="24.95" customHeight="1" x14ac:dyDescent="0.2">
      <c r="A37" s="260">
        <v>32</v>
      </c>
      <c r="B37" s="255" t="s">
        <v>650</v>
      </c>
      <c r="C37" s="262" t="s">
        <v>897</v>
      </c>
      <c r="D37" s="263">
        <f>SUMIF('DS theo Quyet dinh khen thuong'!$L$6:$L$472,B37,'DS theo Quyet dinh khen thuong'!$S$6:$S$472)</f>
        <v>800000</v>
      </c>
      <c r="E37" s="260" t="s">
        <v>901</v>
      </c>
      <c r="F37" s="265"/>
    </row>
    <row r="38" spans="1:6" ht="24.95" customHeight="1" x14ac:dyDescent="0.2">
      <c r="A38" s="260">
        <v>33</v>
      </c>
      <c r="B38" s="261" t="s">
        <v>303</v>
      </c>
      <c r="C38" s="262" t="s">
        <v>897</v>
      </c>
      <c r="D38" s="263">
        <f>SUMIF('DS theo Quyet dinh khen thuong'!$L$6:$L$472,B38,'DS theo Quyet dinh khen thuong'!$S$6:$S$472)</f>
        <v>800000</v>
      </c>
      <c r="E38" s="260" t="s">
        <v>900</v>
      </c>
      <c r="F38" s="265"/>
    </row>
    <row r="39" spans="1:6" ht="24.95" customHeight="1" x14ac:dyDescent="0.2">
      <c r="A39" s="260">
        <v>34</v>
      </c>
      <c r="B39" s="267" t="s">
        <v>652</v>
      </c>
      <c r="C39" s="262" t="s">
        <v>890</v>
      </c>
      <c r="D39" s="263">
        <f>SUMIF('DS theo Quyet dinh khen thuong'!$L$6:$L$472,B39,'DS theo Quyet dinh khen thuong'!$S$6:$S$472)</f>
        <v>1836000</v>
      </c>
      <c r="E39" s="260" t="s">
        <v>893</v>
      </c>
      <c r="F39" s="265"/>
    </row>
    <row r="40" spans="1:6" ht="24.95" customHeight="1" x14ac:dyDescent="0.2">
      <c r="A40" s="260">
        <v>35</v>
      </c>
      <c r="B40" s="261" t="s">
        <v>649</v>
      </c>
      <c r="C40" s="262" t="s">
        <v>897</v>
      </c>
      <c r="D40" s="263">
        <f>SUMIF('DS theo Quyet dinh khen thuong'!$L$6:$L$472,B40,'DS theo Quyet dinh khen thuong'!$S$6:$S$472)</f>
        <v>800000</v>
      </c>
      <c r="E40" s="260" t="s">
        <v>899</v>
      </c>
      <c r="F40" s="265"/>
    </row>
    <row r="41" spans="1:6" ht="24.95" customHeight="1" x14ac:dyDescent="0.2">
      <c r="A41" s="260">
        <v>36</v>
      </c>
      <c r="B41" s="255" t="s">
        <v>651</v>
      </c>
      <c r="C41" s="262" t="s">
        <v>890</v>
      </c>
      <c r="D41" s="263">
        <f>SUMIF('DS theo Quyet dinh khen thuong'!$L$6:$L$472,B41,'DS theo Quyet dinh khen thuong'!$S$6:$S$472)</f>
        <v>6880000</v>
      </c>
      <c r="E41" s="260" t="s">
        <v>894</v>
      </c>
      <c r="F41" s="265"/>
    </row>
    <row r="42" spans="1:6" ht="24.95" customHeight="1" x14ac:dyDescent="0.2">
      <c r="A42" s="260">
        <v>37</v>
      </c>
      <c r="B42" s="261" t="s">
        <v>656</v>
      </c>
      <c r="C42" s="262" t="s">
        <v>888</v>
      </c>
      <c r="D42" s="263">
        <f>SUMIF('DS theo Quyet dinh khen thuong'!$L$6:$L$472,B42,'DS theo Quyet dinh khen thuong'!$S$6:$S$472)</f>
        <v>3500000</v>
      </c>
      <c r="E42" s="260" t="s">
        <v>889</v>
      </c>
      <c r="F42" s="265"/>
    </row>
    <row r="43" spans="1:6" s="219" customFormat="1" ht="24.95" customHeight="1" x14ac:dyDescent="0.2">
      <c r="A43" s="260">
        <v>38</v>
      </c>
      <c r="B43" s="261" t="s">
        <v>1001</v>
      </c>
      <c r="C43" s="262" t="s">
        <v>888</v>
      </c>
      <c r="D43" s="263">
        <f>SUMIF('DS theo Quyet dinh khen thuong'!$L$6:$L$472,B43,'DS theo Quyet dinh khen thuong'!$S$6:$S$472)</f>
        <v>1100000</v>
      </c>
      <c r="E43" s="264">
        <v>21510000078358</v>
      </c>
      <c r="F43" s="265"/>
    </row>
    <row r="44" spans="1:6" ht="24.95" customHeight="1" x14ac:dyDescent="0.2">
      <c r="A44" s="119">
        <v>39</v>
      </c>
      <c r="B44" s="89" t="s">
        <v>654</v>
      </c>
      <c r="C44" s="88" t="s">
        <v>890</v>
      </c>
      <c r="D44" s="205">
        <f>SUMIF('DS theo Quyet dinh khen thuong'!$L$6:$L$472,B44,'DS theo Quyet dinh khen thuong'!$S$6:$S$472)</f>
        <v>216000</v>
      </c>
      <c r="E44" s="119" t="s">
        <v>892</v>
      </c>
      <c r="F44" s="116"/>
    </row>
    <row r="45" spans="1:6" ht="24.95" customHeight="1" x14ac:dyDescent="0.2">
      <c r="A45" s="119">
        <v>40</v>
      </c>
      <c r="B45" s="89" t="s">
        <v>636</v>
      </c>
      <c r="C45" s="88" t="s">
        <v>902</v>
      </c>
      <c r="D45" s="205">
        <f>SUMIF('DS theo Quyet dinh khen thuong'!$L$6:$L$472,B45,'DS theo Quyet dinh khen thuong'!$S$6:$S$472)</f>
        <v>15265000</v>
      </c>
      <c r="E45" s="119" t="s">
        <v>906</v>
      </c>
      <c r="F45" s="116"/>
    </row>
    <row r="46" spans="1:6" ht="24.95" customHeight="1" x14ac:dyDescent="0.2">
      <c r="A46" s="119">
        <v>41</v>
      </c>
      <c r="B46" s="89" t="s">
        <v>344</v>
      </c>
      <c r="C46" s="88" t="s">
        <v>902</v>
      </c>
      <c r="D46" s="205">
        <f>SUMIF('DS theo Quyet dinh khen thuong'!$L$6:$L$472,B46,'DS theo Quyet dinh khen thuong'!$S$6:$S$472)</f>
        <v>4680000</v>
      </c>
      <c r="E46" s="119" t="s">
        <v>903</v>
      </c>
      <c r="F46" s="116"/>
    </row>
    <row r="47" spans="1:6" ht="24.95" customHeight="1" x14ac:dyDescent="0.2">
      <c r="A47" s="119">
        <v>42</v>
      </c>
      <c r="B47" s="89" t="s">
        <v>300</v>
      </c>
      <c r="C47" s="88" t="s">
        <v>902</v>
      </c>
      <c r="D47" s="205">
        <f>SUMIF('DS theo Quyet dinh khen thuong'!$L$6:$L$472,B47,'DS theo Quyet dinh khen thuong'!$S$6:$S$472)</f>
        <v>8280000</v>
      </c>
      <c r="E47" s="119" t="s">
        <v>905</v>
      </c>
      <c r="F47" s="116"/>
    </row>
    <row r="48" spans="1:6" ht="24.95" customHeight="1" x14ac:dyDescent="0.2">
      <c r="A48" s="119">
        <v>43</v>
      </c>
      <c r="B48" s="90" t="s">
        <v>653</v>
      </c>
      <c r="C48" s="88" t="s">
        <v>890</v>
      </c>
      <c r="D48" s="205">
        <f>SUMIF('DS theo Quyet dinh khen thuong'!$L$6:$L$472,B48,'DS theo Quyet dinh khen thuong'!$S$6:$S$472)</f>
        <v>216000</v>
      </c>
      <c r="E48" s="119" t="s">
        <v>895</v>
      </c>
      <c r="F48" s="116"/>
    </row>
    <row r="49" spans="1:6" ht="24.95" customHeight="1" x14ac:dyDescent="0.2">
      <c r="A49" s="119">
        <v>44</v>
      </c>
      <c r="B49" s="89" t="s">
        <v>648</v>
      </c>
      <c r="C49" s="88" t="s">
        <v>907</v>
      </c>
      <c r="D49" s="205">
        <f>SUMIF('DS theo Quyet dinh khen thuong'!$L$6:$L$472,B49,'DS theo Quyet dinh khen thuong'!$S$6:$S$472)</f>
        <v>3300000.0000000005</v>
      </c>
      <c r="E49" s="119" t="s">
        <v>908</v>
      </c>
      <c r="F49" s="116"/>
    </row>
    <row r="50" spans="1:6" ht="24.95" customHeight="1" x14ac:dyDescent="0.2">
      <c r="A50" s="119">
        <v>45</v>
      </c>
      <c r="B50" s="92" t="s">
        <v>343</v>
      </c>
      <c r="C50" s="88" t="s">
        <v>897</v>
      </c>
      <c r="D50" s="205">
        <f>SUMIF('DS theo Quyet dinh khen thuong'!$L$6:$L$472,B50,'DS theo Quyet dinh khen thuong'!$S$6:$S$472)</f>
        <v>720000</v>
      </c>
      <c r="E50" s="119" t="s">
        <v>898</v>
      </c>
      <c r="F50" s="116"/>
    </row>
    <row r="51" spans="1:6" s="219" customFormat="1" ht="24.95" customHeight="1" x14ac:dyDescent="0.2">
      <c r="A51" s="254">
        <v>46</v>
      </c>
      <c r="B51" s="255" t="s">
        <v>304</v>
      </c>
      <c r="C51" s="256" t="s">
        <v>890</v>
      </c>
      <c r="D51" s="257">
        <f>SUMIF('DS theo Quyet dinh khen thuong'!$L$6:$L$472,B51,'DS theo Quyet dinh khen thuong'!$S$6:$S$472)</f>
        <v>6400000</v>
      </c>
      <c r="E51" s="258">
        <v>21510001425683</v>
      </c>
      <c r="F51" s="259"/>
    </row>
    <row r="52" spans="1:6" ht="24.95" customHeight="1" x14ac:dyDescent="0.2">
      <c r="A52" s="119">
        <v>47</v>
      </c>
      <c r="B52" s="90" t="s">
        <v>815</v>
      </c>
      <c r="C52" s="88" t="s">
        <v>910</v>
      </c>
      <c r="D52" s="205">
        <f>SUMIF('DS theo Quyet dinh khen thuong'!$L$6:$L$472,B52,'DS theo Quyet dinh khen thuong'!$S$6:$S$472)</f>
        <v>2200000</v>
      </c>
      <c r="E52" s="119" t="s">
        <v>911</v>
      </c>
      <c r="F52" s="116"/>
    </row>
    <row r="53" spans="1:6" ht="24.95" customHeight="1" x14ac:dyDescent="0.2">
      <c r="A53" s="119">
        <v>48</v>
      </c>
      <c r="B53" s="90" t="s">
        <v>302</v>
      </c>
      <c r="C53" s="88" t="s">
        <v>907</v>
      </c>
      <c r="D53" s="205">
        <f>SUMIF('DS theo Quyet dinh khen thuong'!$L$6:$L$472,B53,'DS theo Quyet dinh khen thuong'!$S$6:$S$472)</f>
        <v>3300000.0000000005</v>
      </c>
      <c r="E53" s="119" t="s">
        <v>909</v>
      </c>
      <c r="F53" s="116"/>
    </row>
    <row r="54" spans="1:6" ht="24.95" customHeight="1" x14ac:dyDescent="0.2">
      <c r="A54" s="119">
        <v>49</v>
      </c>
      <c r="B54" s="89" t="s">
        <v>643</v>
      </c>
      <c r="C54" s="88" t="s">
        <v>875</v>
      </c>
      <c r="D54" s="205">
        <f>SUMIF('DS theo Quyet dinh khen thuong'!$L$6:$L$472,B54,'DS theo Quyet dinh khen thuong'!$S$6:$S$472)</f>
        <v>5060000</v>
      </c>
      <c r="E54" s="119" t="s">
        <v>877</v>
      </c>
      <c r="F54" s="116"/>
    </row>
    <row r="55" spans="1:6" ht="24.95" customHeight="1" x14ac:dyDescent="0.2">
      <c r="A55" s="119">
        <v>50</v>
      </c>
      <c r="B55" s="92" t="s">
        <v>803</v>
      </c>
      <c r="C55" s="88" t="s">
        <v>879</v>
      </c>
      <c r="D55" s="205">
        <f>SUMIF('DS theo Quyet dinh khen thuong'!$L$6:$L$472,B55,'DS theo Quyet dinh khen thuong'!$S$6:$S$472)</f>
        <v>135000</v>
      </c>
      <c r="E55" s="119" t="s">
        <v>880</v>
      </c>
      <c r="F55" s="116"/>
    </row>
    <row r="56" spans="1:6" ht="24.95" customHeight="1" x14ac:dyDescent="0.2">
      <c r="A56" s="119">
        <v>51</v>
      </c>
      <c r="B56" s="90" t="s">
        <v>342</v>
      </c>
      <c r="C56" s="88" t="s">
        <v>695</v>
      </c>
      <c r="D56" s="205">
        <f>SUMIF('DS theo Quyet dinh khen thuong'!$L$6:$L$472,B56,'DS theo Quyet dinh khen thuong'!$S$6:$S$472)</f>
        <v>7665000</v>
      </c>
      <c r="E56" s="119" t="s">
        <v>886</v>
      </c>
      <c r="F56" s="116"/>
    </row>
    <row r="57" spans="1:6" ht="24.95" customHeight="1" x14ac:dyDescent="0.2">
      <c r="A57" s="119">
        <v>52</v>
      </c>
      <c r="B57" s="89" t="s">
        <v>306</v>
      </c>
      <c r="C57" s="88" t="s">
        <v>695</v>
      </c>
      <c r="D57" s="205">
        <f>SUMIF('DS theo Quyet dinh khen thuong'!$L$6:$L$472,B57,'DS theo Quyet dinh khen thuong'!$S$6:$S$472)</f>
        <v>9150000</v>
      </c>
      <c r="E57" s="119" t="s">
        <v>883</v>
      </c>
      <c r="F57" s="116"/>
    </row>
    <row r="58" spans="1:6" ht="24.95" customHeight="1" x14ac:dyDescent="0.2">
      <c r="A58" s="119">
        <v>53</v>
      </c>
      <c r="B58" s="89" t="s">
        <v>341</v>
      </c>
      <c r="C58" s="88" t="s">
        <v>695</v>
      </c>
      <c r="D58" s="205">
        <f>SUMIF('DS theo Quyet dinh khen thuong'!$L$6:$L$472,B58,'DS theo Quyet dinh khen thuong'!$S$6:$S$472)</f>
        <v>8035000</v>
      </c>
      <c r="E58" s="119" t="s">
        <v>884</v>
      </c>
      <c r="F58" s="116"/>
    </row>
    <row r="59" spans="1:6" ht="24.95" customHeight="1" x14ac:dyDescent="0.2">
      <c r="A59" s="119">
        <v>54</v>
      </c>
      <c r="B59" s="89" t="s">
        <v>646</v>
      </c>
      <c r="C59" s="88" t="s">
        <v>696</v>
      </c>
      <c r="D59" s="205">
        <f>SUMIF('DS theo Quyet dinh khen thuong'!$L$6:$L$472,B59,'DS theo Quyet dinh khen thuong'!$S$6:$S$472)</f>
        <v>1800000</v>
      </c>
      <c r="E59" s="119" t="s">
        <v>882</v>
      </c>
      <c r="F59" s="116"/>
    </row>
    <row r="60" spans="1:6" ht="24.95" customHeight="1" x14ac:dyDescent="0.2">
      <c r="A60" s="119">
        <v>55</v>
      </c>
      <c r="B60" s="90" t="s">
        <v>844</v>
      </c>
      <c r="C60" s="88" t="s">
        <v>875</v>
      </c>
      <c r="D60" s="205">
        <f>SUMIF('DS theo Quyet dinh khen thuong'!$L$6:$L$472,B60,'DS theo Quyet dinh khen thuong'!$S$6:$S$472)</f>
        <v>660000.00000000012</v>
      </c>
      <c r="E60" s="119" t="s">
        <v>878</v>
      </c>
      <c r="F60" s="116"/>
    </row>
    <row r="61" spans="1:6" ht="24.95" customHeight="1" x14ac:dyDescent="0.2">
      <c r="A61" s="119">
        <v>56</v>
      </c>
      <c r="B61" s="89" t="s">
        <v>644</v>
      </c>
      <c r="C61" s="88" t="s">
        <v>696</v>
      </c>
      <c r="D61" s="205">
        <f>SUMIF('DS theo Quyet dinh khen thuong'!$L$6:$L$472,B61,'DS theo Quyet dinh khen thuong'!$S$6:$S$472)</f>
        <v>6000000</v>
      </c>
      <c r="E61" s="119" t="s">
        <v>881</v>
      </c>
      <c r="F61" s="116"/>
    </row>
    <row r="62" spans="1:6" ht="24.95" customHeight="1" x14ac:dyDescent="0.2">
      <c r="A62" s="119">
        <v>57</v>
      </c>
      <c r="B62" s="89" t="s">
        <v>645</v>
      </c>
      <c r="C62" s="88" t="s">
        <v>695</v>
      </c>
      <c r="D62" s="205">
        <f>SUMIF('DS theo Quyet dinh khen thuong'!$L$6:$L$472,B62,'DS theo Quyet dinh khen thuong'!$S$6:$S$472)</f>
        <v>3300000.0000000005</v>
      </c>
      <c r="E62" s="119" t="s">
        <v>887</v>
      </c>
      <c r="F62" s="116"/>
    </row>
    <row r="63" spans="1:6" ht="24.95" customHeight="1" x14ac:dyDescent="0.2">
      <c r="A63" s="119">
        <v>58</v>
      </c>
      <c r="B63" s="89" t="s">
        <v>307</v>
      </c>
      <c r="C63" s="88" t="s">
        <v>695</v>
      </c>
      <c r="D63" s="205">
        <f>SUMIF('DS theo Quyet dinh khen thuong'!$L$6:$L$472,B63,'DS theo Quyet dinh khen thuong'!$S$6:$S$472)</f>
        <v>2400000</v>
      </c>
      <c r="E63" s="119" t="s">
        <v>885</v>
      </c>
      <c r="F63" s="116"/>
    </row>
    <row r="64" spans="1:6" ht="24.95" customHeight="1" x14ac:dyDescent="0.2">
      <c r="A64" s="119">
        <v>59</v>
      </c>
      <c r="B64" s="89" t="s">
        <v>305</v>
      </c>
      <c r="C64" s="88" t="s">
        <v>875</v>
      </c>
      <c r="D64" s="205">
        <f>SUMIF('DS theo Quyet dinh khen thuong'!$L$6:$L$472,B64,'DS theo Quyet dinh khen thuong'!$S$6:$S$472)</f>
        <v>5280000.0000000009</v>
      </c>
      <c r="E64" s="119" t="s">
        <v>876</v>
      </c>
      <c r="F64" s="116"/>
    </row>
    <row r="65" spans="1:6" ht="24.95" customHeight="1" x14ac:dyDescent="0.2">
      <c r="A65" s="119">
        <v>60</v>
      </c>
      <c r="B65" s="89" t="s">
        <v>666</v>
      </c>
      <c r="C65" s="88" t="s">
        <v>922</v>
      </c>
      <c r="D65" s="205">
        <f>SUMIF('DS theo Quyet dinh khen thuong'!$L$6:$L$472,B65,'DS theo Quyet dinh khen thuong'!$S$6:$S$472)</f>
        <v>3870000</v>
      </c>
      <c r="E65" s="119" t="s">
        <v>924</v>
      </c>
      <c r="F65" s="116"/>
    </row>
    <row r="66" spans="1:6" ht="24.95" customHeight="1" x14ac:dyDescent="0.2">
      <c r="A66" s="119">
        <v>61</v>
      </c>
      <c r="B66" s="89" t="s">
        <v>293</v>
      </c>
      <c r="C66" s="88" t="s">
        <v>930</v>
      </c>
      <c r="D66" s="205">
        <f>SUMIF('DS theo Quyet dinh khen thuong'!$L$6:$L$472,B66,'DS theo Quyet dinh khen thuong'!$S$6:$S$472)</f>
        <v>35122000</v>
      </c>
      <c r="E66" s="119" t="s">
        <v>931</v>
      </c>
      <c r="F66" s="116"/>
    </row>
    <row r="67" spans="1:6" ht="24.95" customHeight="1" x14ac:dyDescent="0.2">
      <c r="A67" s="119">
        <v>62</v>
      </c>
      <c r="B67" s="89" t="s">
        <v>663</v>
      </c>
      <c r="C67" s="88" t="s">
        <v>922</v>
      </c>
      <c r="D67" s="205">
        <f>SUMIF('DS theo Quyet dinh khen thuong'!$L$6:$L$472,B67,'DS theo Quyet dinh khen thuong'!$S$6:$S$472)</f>
        <v>2880000</v>
      </c>
      <c r="E67" s="119" t="s">
        <v>925</v>
      </c>
      <c r="F67" s="116"/>
    </row>
    <row r="68" spans="1:6" ht="24.95" customHeight="1" x14ac:dyDescent="0.2">
      <c r="A68" s="119">
        <v>63</v>
      </c>
      <c r="B68" s="89" t="s">
        <v>348</v>
      </c>
      <c r="C68" s="88" t="s">
        <v>930</v>
      </c>
      <c r="D68" s="205">
        <f>SUMIF('DS theo Quyet dinh khen thuong'!$L$6:$L$472,B68,'DS theo Quyet dinh khen thuong'!$S$6:$S$472)</f>
        <v>120000</v>
      </c>
      <c r="E68" s="119" t="s">
        <v>940</v>
      </c>
      <c r="F68" s="116"/>
    </row>
    <row r="69" spans="1:6" ht="24.95" customHeight="1" x14ac:dyDescent="0.2">
      <c r="A69" s="119">
        <v>64</v>
      </c>
      <c r="B69" s="89" t="s">
        <v>676</v>
      </c>
      <c r="C69" s="88" t="s">
        <v>944</v>
      </c>
      <c r="D69" s="205">
        <f>SUMIF('DS theo Quyet dinh khen thuong'!$L$6:$L$472,B69,'DS theo Quyet dinh khen thuong'!$S$6:$S$472)</f>
        <v>5400000</v>
      </c>
      <c r="E69" s="119" t="s">
        <v>949</v>
      </c>
      <c r="F69" s="116"/>
    </row>
    <row r="70" spans="1:6" ht="24.95" customHeight="1" x14ac:dyDescent="0.2">
      <c r="A70" s="119">
        <v>65</v>
      </c>
      <c r="B70" s="90" t="s">
        <v>660</v>
      </c>
      <c r="C70" s="88" t="s">
        <v>922</v>
      </c>
      <c r="D70" s="205">
        <f>SUMIF('DS theo Quyet dinh khen thuong'!$L$6:$L$472,B70,'DS theo Quyet dinh khen thuong'!$S$6:$S$472)</f>
        <v>2700000</v>
      </c>
      <c r="E70" s="119" t="s">
        <v>928</v>
      </c>
      <c r="F70" s="116"/>
    </row>
    <row r="71" spans="1:6" ht="24.95" customHeight="1" x14ac:dyDescent="0.2">
      <c r="A71" s="119">
        <v>66</v>
      </c>
      <c r="B71" s="89" t="s">
        <v>359</v>
      </c>
      <c r="C71" s="88" t="s">
        <v>930</v>
      </c>
      <c r="D71" s="205">
        <f>SUMIF('DS theo Quyet dinh khen thuong'!$L$6:$L$472,B71,'DS theo Quyet dinh khen thuong'!$S$6:$S$472)</f>
        <v>3287000</v>
      </c>
      <c r="E71" s="119" t="s">
        <v>938</v>
      </c>
      <c r="F71" s="116"/>
    </row>
    <row r="72" spans="1:6" ht="24.95" customHeight="1" x14ac:dyDescent="0.2">
      <c r="A72" s="119">
        <v>67</v>
      </c>
      <c r="B72" s="89" t="s">
        <v>296</v>
      </c>
      <c r="C72" s="88" t="s">
        <v>922</v>
      </c>
      <c r="D72" s="205">
        <f>SUMIF('DS theo Quyet dinh khen thuong'!$L$6:$L$472,B72,'DS theo Quyet dinh khen thuong'!$S$6:$S$472)</f>
        <v>14340000</v>
      </c>
      <c r="E72" s="193">
        <v>21510000496039</v>
      </c>
      <c r="F72" s="116"/>
    </row>
    <row r="73" spans="1:6" ht="24.95" customHeight="1" x14ac:dyDescent="0.2">
      <c r="A73" s="119">
        <v>68</v>
      </c>
      <c r="B73" s="89" t="s">
        <v>669</v>
      </c>
      <c r="C73" s="88" t="s">
        <v>930</v>
      </c>
      <c r="D73" s="205">
        <f>SUMIF('DS theo Quyet dinh khen thuong'!$L$6:$L$472,B73,'DS theo Quyet dinh khen thuong'!$S$6:$S$472)</f>
        <v>486000</v>
      </c>
      <c r="E73" s="193">
        <v>21510000568947</v>
      </c>
      <c r="F73" s="116"/>
    </row>
    <row r="74" spans="1:6" ht="24.95" customHeight="1" x14ac:dyDescent="0.2">
      <c r="A74" s="119">
        <v>69</v>
      </c>
      <c r="B74" s="90" t="s">
        <v>792</v>
      </c>
      <c r="C74" s="88" t="s">
        <v>930</v>
      </c>
      <c r="D74" s="205">
        <f>SUMIF('DS theo Quyet dinh khen thuong'!$L$6:$L$472,B74,'DS theo Quyet dinh khen thuong'!$S$6:$S$472)</f>
        <v>621000</v>
      </c>
      <c r="E74" s="119" t="s">
        <v>933</v>
      </c>
      <c r="F74" s="116"/>
    </row>
    <row r="75" spans="1:6" ht="24.95" customHeight="1" x14ac:dyDescent="0.2">
      <c r="A75" s="119">
        <v>70</v>
      </c>
      <c r="B75" s="89" t="s">
        <v>673</v>
      </c>
      <c r="C75" s="88" t="s">
        <v>944</v>
      </c>
      <c r="D75" s="205">
        <f>SUMIF('DS theo Quyet dinh khen thuong'!$L$6:$L$472,B75,'DS theo Quyet dinh khen thuong'!$S$6:$S$472)</f>
        <v>720000</v>
      </c>
      <c r="E75" s="119" t="s">
        <v>948</v>
      </c>
      <c r="F75" s="116"/>
    </row>
    <row r="76" spans="1:6" ht="24.95" customHeight="1" x14ac:dyDescent="0.2">
      <c r="A76" s="119">
        <v>71</v>
      </c>
      <c r="B76" s="89" t="s">
        <v>659</v>
      </c>
      <c r="C76" s="88" t="s">
        <v>930</v>
      </c>
      <c r="D76" s="205">
        <f>SUMIF('DS theo Quyet dinh khen thuong'!$L$6:$L$472,B76,'DS theo Quyet dinh khen thuong'!$S$6:$S$472)</f>
        <v>4626000</v>
      </c>
      <c r="E76" s="119" t="s">
        <v>937</v>
      </c>
      <c r="F76" s="116"/>
    </row>
    <row r="77" spans="1:6" ht="24.95" customHeight="1" x14ac:dyDescent="0.2">
      <c r="A77" s="119">
        <v>72</v>
      </c>
      <c r="B77" s="92" t="s">
        <v>662</v>
      </c>
      <c r="C77" s="88" t="s">
        <v>922</v>
      </c>
      <c r="D77" s="205">
        <f>SUMIF('DS theo Quyet dinh khen thuong'!$L$6:$L$472,B77,'DS theo Quyet dinh khen thuong'!$S$6:$S$472)</f>
        <v>2250000</v>
      </c>
      <c r="E77" s="119" t="s">
        <v>923</v>
      </c>
      <c r="F77" s="116"/>
    </row>
    <row r="78" spans="1:6" ht="24.95" customHeight="1" x14ac:dyDescent="0.2">
      <c r="A78" s="119">
        <v>73</v>
      </c>
      <c r="B78" s="90" t="s">
        <v>349</v>
      </c>
      <c r="C78" s="88" t="s">
        <v>930</v>
      </c>
      <c r="D78" s="205">
        <f>SUMIF('DS theo Quyet dinh khen thuong'!$L$6:$L$472,B78,'DS theo Quyet dinh khen thuong'!$S$6:$S$472)</f>
        <v>2235000</v>
      </c>
      <c r="E78" s="119" t="s">
        <v>934</v>
      </c>
      <c r="F78" s="116"/>
    </row>
    <row r="79" spans="1:6" ht="24.95" customHeight="1" x14ac:dyDescent="0.2">
      <c r="A79" s="119">
        <v>74</v>
      </c>
      <c r="B79" s="89" t="s">
        <v>294</v>
      </c>
      <c r="C79" s="88" t="s">
        <v>930</v>
      </c>
      <c r="D79" s="205">
        <f>SUMIF('DS theo Quyet dinh khen thuong'!$L$6:$L$472,B79,'DS theo Quyet dinh khen thuong'!$S$6:$S$472)</f>
        <v>13946000</v>
      </c>
      <c r="E79" s="119" t="s">
        <v>941</v>
      </c>
      <c r="F79" s="116"/>
    </row>
    <row r="80" spans="1:6" ht="33" x14ac:dyDescent="0.2">
      <c r="A80" s="119">
        <v>75</v>
      </c>
      <c r="B80" s="92" t="s">
        <v>672</v>
      </c>
      <c r="C80" s="88" t="s">
        <v>944</v>
      </c>
      <c r="D80" s="205">
        <f>SUMIF('DS theo Quyet dinh khen thuong'!$L$6:$L$472,B80,'DS theo Quyet dinh khen thuong'!$S$6:$S$472)</f>
        <v>720000</v>
      </c>
      <c r="E80" s="119" t="s">
        <v>989</v>
      </c>
      <c r="F80" s="194" t="s">
        <v>990</v>
      </c>
    </row>
    <row r="81" spans="1:6" ht="24.95" customHeight="1" x14ac:dyDescent="0.2">
      <c r="A81" s="119">
        <v>76</v>
      </c>
      <c r="B81" s="90" t="s">
        <v>353</v>
      </c>
      <c r="C81" s="88" t="s">
        <v>922</v>
      </c>
      <c r="D81" s="205">
        <f>SUMIF('DS theo Quyet dinh khen thuong'!$L$6:$L$472,B81,'DS theo Quyet dinh khen thuong'!$S$6:$S$472)</f>
        <v>270000</v>
      </c>
      <c r="E81" s="119" t="s">
        <v>927</v>
      </c>
      <c r="F81" s="116"/>
    </row>
    <row r="82" spans="1:6" ht="24.95" customHeight="1" x14ac:dyDescent="0.2">
      <c r="A82" s="119">
        <v>77</v>
      </c>
      <c r="B82" s="89" t="s">
        <v>809</v>
      </c>
      <c r="C82" s="88" t="s">
        <v>944</v>
      </c>
      <c r="D82" s="205">
        <f>SUMIF('DS theo Quyet dinh khen thuong'!$L$6:$L$472,B82,'DS theo Quyet dinh khen thuong'!$S$6:$S$472)</f>
        <v>2160000</v>
      </c>
      <c r="E82" s="119" t="s">
        <v>945</v>
      </c>
      <c r="F82" s="116"/>
    </row>
    <row r="83" spans="1:6" ht="24.95" customHeight="1" x14ac:dyDescent="0.2">
      <c r="A83" s="119">
        <v>78</v>
      </c>
      <c r="B83" s="90" t="s">
        <v>668</v>
      </c>
      <c r="C83" s="88" t="s">
        <v>922</v>
      </c>
      <c r="D83" s="205">
        <f>SUMIF('DS theo Quyet dinh khen thuong'!$L$6:$L$472,B83,'DS theo Quyet dinh khen thuong'!$S$6:$S$472)</f>
        <v>2520000</v>
      </c>
      <c r="E83" s="119" t="s">
        <v>926</v>
      </c>
      <c r="F83" s="116"/>
    </row>
    <row r="84" spans="1:6" ht="24.95" customHeight="1" x14ac:dyDescent="0.2">
      <c r="A84" s="119">
        <v>79</v>
      </c>
      <c r="B84" s="92" t="s">
        <v>657</v>
      </c>
      <c r="C84" s="88" t="s">
        <v>930</v>
      </c>
      <c r="D84" s="205">
        <f>SUMIF('DS theo Quyet dinh khen thuong'!$L$6:$L$472,B84,'DS theo Quyet dinh khen thuong'!$S$6:$S$472)</f>
        <v>3036000</v>
      </c>
      <c r="E84" s="119" t="s">
        <v>932</v>
      </c>
      <c r="F84" s="116"/>
    </row>
    <row r="85" spans="1:6" ht="24.95" customHeight="1" x14ac:dyDescent="0.2">
      <c r="A85" s="119">
        <v>80</v>
      </c>
      <c r="B85" s="89" t="s">
        <v>671</v>
      </c>
      <c r="C85" s="88" t="s">
        <v>944</v>
      </c>
      <c r="D85" s="205">
        <f>SUMIF('DS theo Quyet dinh khen thuong'!$L$6:$L$472,B85,'DS theo Quyet dinh khen thuong'!$S$6:$S$472)</f>
        <v>3960000</v>
      </c>
      <c r="E85" s="119" t="s">
        <v>946</v>
      </c>
      <c r="F85" s="116"/>
    </row>
    <row r="86" spans="1:6" ht="24.95" customHeight="1" x14ac:dyDescent="0.2">
      <c r="A86" s="119">
        <v>81</v>
      </c>
      <c r="B86" s="89" t="s">
        <v>665</v>
      </c>
      <c r="C86" s="88" t="s">
        <v>930</v>
      </c>
      <c r="D86" s="205">
        <f>SUMIF('DS theo Quyet dinh khen thuong'!$L$6:$L$472,B86,'DS theo Quyet dinh khen thuong'!$S$6:$S$472)</f>
        <v>2871000</v>
      </c>
      <c r="E86" s="119" t="s">
        <v>936</v>
      </c>
      <c r="F86" s="116"/>
    </row>
    <row r="87" spans="1:6" ht="24.95" customHeight="1" x14ac:dyDescent="0.2">
      <c r="A87" s="119">
        <v>82</v>
      </c>
      <c r="B87" s="93" t="s">
        <v>658</v>
      </c>
      <c r="C87" s="88" t="s">
        <v>930</v>
      </c>
      <c r="D87" s="205">
        <f>SUMIF('DS theo Quyet dinh khen thuong'!$L$6:$L$472,B87,'DS theo Quyet dinh khen thuong'!$S$6:$S$472)</f>
        <v>5796000</v>
      </c>
      <c r="E87" s="119" t="s">
        <v>939</v>
      </c>
      <c r="F87" s="116"/>
    </row>
    <row r="88" spans="1:6" ht="24.95" customHeight="1" x14ac:dyDescent="0.2">
      <c r="A88" s="119">
        <v>83</v>
      </c>
      <c r="B88" s="92" t="s">
        <v>295</v>
      </c>
      <c r="C88" s="88" t="s">
        <v>942</v>
      </c>
      <c r="D88" s="205">
        <f>SUMIF('DS theo Quyet dinh khen thuong'!$L$6:$L$472,B88,'DS theo Quyet dinh khen thuong'!$S$6:$S$472)</f>
        <v>3599999.9999999995</v>
      </c>
      <c r="E88" s="119" t="s">
        <v>943</v>
      </c>
      <c r="F88" s="116"/>
    </row>
    <row r="89" spans="1:6" ht="24.95" customHeight="1" x14ac:dyDescent="0.2">
      <c r="A89" s="119">
        <v>84</v>
      </c>
      <c r="B89" s="89" t="s">
        <v>346</v>
      </c>
      <c r="C89" s="88" t="s">
        <v>930</v>
      </c>
      <c r="D89" s="205">
        <f>SUMIF('DS theo Quyet dinh khen thuong'!$L$6:$L$472,B89,'DS theo Quyet dinh khen thuong'!$S$6:$S$472)</f>
        <v>1695000</v>
      </c>
      <c r="E89" s="119" t="s">
        <v>935</v>
      </c>
      <c r="F89" s="116"/>
    </row>
    <row r="90" spans="1:6" ht="24.95" customHeight="1" x14ac:dyDescent="0.2">
      <c r="A90" s="119">
        <v>85</v>
      </c>
      <c r="B90" s="89" t="s">
        <v>289</v>
      </c>
      <c r="C90" s="88" t="s">
        <v>922</v>
      </c>
      <c r="D90" s="205">
        <f>'DS theo Quyet dinh khen thuong'!S229</f>
        <v>270000</v>
      </c>
      <c r="E90" s="193">
        <v>21510000202546</v>
      </c>
      <c r="F90" s="116"/>
    </row>
    <row r="91" spans="1:6" ht="24.95" customHeight="1" x14ac:dyDescent="0.2">
      <c r="A91" s="119">
        <v>86</v>
      </c>
      <c r="B91" s="92" t="s">
        <v>810</v>
      </c>
      <c r="C91" s="88" t="s">
        <v>944</v>
      </c>
      <c r="D91" s="205">
        <f>SUMIF('DS theo Quyet dinh khen thuong'!$L$6:$L$472,B91,'DS theo Quyet dinh khen thuong'!$S$6:$S$472)</f>
        <v>540000</v>
      </c>
      <c r="E91" s="119" t="s">
        <v>947</v>
      </c>
      <c r="F91" s="116"/>
    </row>
    <row r="92" spans="1:6" ht="24.95" customHeight="1" x14ac:dyDescent="0.2">
      <c r="A92" s="119">
        <v>87</v>
      </c>
      <c r="B92" s="89" t="s">
        <v>664</v>
      </c>
      <c r="C92" s="88" t="s">
        <v>922</v>
      </c>
      <c r="D92" s="205">
        <f>SUMIF('DS theo Quyet dinh khen thuong'!$L$6:$L$472,B92,'DS theo Quyet dinh khen thuong'!$S$6:$S$472)</f>
        <v>900000</v>
      </c>
      <c r="E92" s="119" t="s">
        <v>929</v>
      </c>
      <c r="F92" s="116"/>
    </row>
    <row r="93" spans="1:6" ht="24.95" customHeight="1" x14ac:dyDescent="0.2">
      <c r="A93" s="119">
        <v>88</v>
      </c>
      <c r="B93" s="90" t="s">
        <v>352</v>
      </c>
      <c r="C93" s="88" t="s">
        <v>919</v>
      </c>
      <c r="D93" s="205">
        <f>SUMIF('DS theo Quyet dinh khen thuong'!$L$6:$L$472,B93,'DS theo Quyet dinh khen thuong'!$S$6:$S$472)</f>
        <v>216000</v>
      </c>
      <c r="E93" s="119" t="s">
        <v>920</v>
      </c>
      <c r="F93" s="116"/>
    </row>
    <row r="94" spans="1:6" ht="24.95" customHeight="1" x14ac:dyDescent="0.2">
      <c r="A94" s="119">
        <v>89</v>
      </c>
      <c r="B94" s="90" t="s">
        <v>655</v>
      </c>
      <c r="C94" s="88" t="s">
        <v>919</v>
      </c>
      <c r="D94" s="205">
        <f>SUMIF('DS theo Quyet dinh khen thuong'!$L$6:$L$472,B94,'DS theo Quyet dinh khen thuong'!$S$6:$S$472)</f>
        <v>216000</v>
      </c>
      <c r="E94" s="119" t="s">
        <v>921</v>
      </c>
      <c r="F94" s="116" t="s">
        <v>360</v>
      </c>
    </row>
    <row r="95" spans="1:6" ht="24.95" customHeight="1" x14ac:dyDescent="0.2">
      <c r="A95" s="119">
        <v>90</v>
      </c>
      <c r="B95" s="90" t="s">
        <v>679</v>
      </c>
      <c r="C95" s="88" t="s">
        <v>950</v>
      </c>
      <c r="D95" s="205">
        <f>SUMIF('DS theo Quyet dinh khen thuong'!$L$6:$L$472,B95,'DS theo Quyet dinh khen thuong'!$S$6:$S$472)</f>
        <v>2016000</v>
      </c>
      <c r="E95" s="119" t="s">
        <v>951</v>
      </c>
      <c r="F95" s="116"/>
    </row>
    <row r="96" spans="1:6" ht="24.95" customHeight="1" x14ac:dyDescent="0.2">
      <c r="A96" s="119">
        <v>91</v>
      </c>
      <c r="B96" s="94" t="s">
        <v>678</v>
      </c>
      <c r="C96" s="88" t="s">
        <v>957</v>
      </c>
      <c r="D96" s="205">
        <f>SUMIF('DS theo Quyet dinh khen thuong'!$L$6:$L$472,B96,'DS theo Quyet dinh khen thuong'!$S$6:$S$472)</f>
        <v>981000</v>
      </c>
      <c r="E96" s="119" t="s">
        <v>965</v>
      </c>
      <c r="F96" s="116"/>
    </row>
    <row r="97" spans="1:6" ht="24.95" customHeight="1" x14ac:dyDescent="0.2">
      <c r="A97" s="119">
        <v>92</v>
      </c>
      <c r="B97" s="89" t="s">
        <v>831</v>
      </c>
      <c r="C97" s="88" t="s">
        <v>950</v>
      </c>
      <c r="D97" s="205">
        <f>SUMIF('DS theo Quyet dinh khen thuong'!$L$6:$L$472,B97,'DS theo Quyet dinh khen thuong'!$S$6:$S$472)</f>
        <v>216000</v>
      </c>
      <c r="E97" s="119" t="s">
        <v>952</v>
      </c>
      <c r="F97" s="116" t="s">
        <v>361</v>
      </c>
    </row>
    <row r="98" spans="1:6" ht="24.95" customHeight="1" x14ac:dyDescent="0.2">
      <c r="A98" s="119">
        <v>93</v>
      </c>
      <c r="B98" s="89" t="s">
        <v>683</v>
      </c>
      <c r="C98" s="88" t="s">
        <v>969</v>
      </c>
      <c r="D98" s="205">
        <f>SUMIF('DS theo Quyet dinh khen thuong'!$L$6:$L$472,B98,'DS theo Quyet dinh khen thuong'!$S$6:$S$472)</f>
        <v>360000</v>
      </c>
      <c r="E98" s="119" t="s">
        <v>974</v>
      </c>
      <c r="F98" s="116"/>
    </row>
    <row r="99" spans="1:6" ht="24.95" customHeight="1" x14ac:dyDescent="0.2">
      <c r="A99" s="119">
        <v>94</v>
      </c>
      <c r="B99" s="89" t="s">
        <v>685</v>
      </c>
      <c r="C99" s="88" t="s">
        <v>957</v>
      </c>
      <c r="D99" s="205">
        <f>SUMIF('DS theo Quyet dinh khen thuong'!$L$6:$L$472,B99,'DS theo Quyet dinh khen thuong'!$S$6:$S$472)</f>
        <v>1080000</v>
      </c>
      <c r="E99" s="119" t="s">
        <v>959</v>
      </c>
      <c r="F99" s="116"/>
    </row>
    <row r="100" spans="1:6" ht="24.95" customHeight="1" x14ac:dyDescent="0.2">
      <c r="A100" s="119">
        <v>95</v>
      </c>
      <c r="B100" s="89" t="s">
        <v>677</v>
      </c>
      <c r="C100" s="88" t="s">
        <v>957</v>
      </c>
      <c r="D100" s="205">
        <f>SUMIF('DS theo Quyet dinh khen thuong'!$L$6:$L$472,B100,'DS theo Quyet dinh khen thuong'!$S$6:$S$472)</f>
        <v>2601000</v>
      </c>
      <c r="E100" s="119" t="s">
        <v>966</v>
      </c>
      <c r="F100" s="116"/>
    </row>
    <row r="101" spans="1:6" ht="24.95" customHeight="1" x14ac:dyDescent="0.2">
      <c r="A101" s="119">
        <v>96</v>
      </c>
      <c r="B101" s="89" t="s">
        <v>684</v>
      </c>
      <c r="C101" s="88" t="s">
        <v>967</v>
      </c>
      <c r="D101" s="205">
        <f>SUMIF('DS theo Quyet dinh khen thuong'!$L$6:$L$472,B101,'DS theo Quyet dinh khen thuong'!$S$6:$S$472)</f>
        <v>1350000</v>
      </c>
      <c r="E101" s="119" t="s">
        <v>968</v>
      </c>
      <c r="F101" s="116"/>
    </row>
    <row r="102" spans="1:6" ht="24.95" customHeight="1" x14ac:dyDescent="0.2">
      <c r="A102" s="119">
        <v>97</v>
      </c>
      <c r="B102" s="89" t="s">
        <v>350</v>
      </c>
      <c r="C102" s="88" t="s">
        <v>957</v>
      </c>
      <c r="D102" s="205">
        <f>SUMIF('DS theo Quyet dinh khen thuong'!$L$6:$L$472,B102,'DS theo Quyet dinh khen thuong'!$S$6:$S$472)</f>
        <v>10092000</v>
      </c>
      <c r="E102" s="119" t="s">
        <v>962</v>
      </c>
      <c r="F102" s="116"/>
    </row>
    <row r="103" spans="1:6" ht="24.95" customHeight="1" x14ac:dyDescent="0.2">
      <c r="A103" s="119">
        <v>98</v>
      </c>
      <c r="B103" s="89" t="s">
        <v>301</v>
      </c>
      <c r="C103" s="88" t="s">
        <v>954</v>
      </c>
      <c r="D103" s="205">
        <f>SUMIF('DS theo Quyet dinh khen thuong'!$L$6:$L$472,B103,'DS theo Quyet dinh khen thuong'!$S$6:$S$472)</f>
        <v>1259999.9999999998</v>
      </c>
      <c r="E103" s="193">
        <v>21510001149503</v>
      </c>
      <c r="F103" s="116"/>
    </row>
    <row r="104" spans="1:6" ht="24.95" customHeight="1" x14ac:dyDescent="0.2">
      <c r="A104" s="119">
        <v>99</v>
      </c>
      <c r="B104" s="89" t="s">
        <v>297</v>
      </c>
      <c r="C104" s="88" t="s">
        <v>954</v>
      </c>
      <c r="D104" s="205">
        <f>SUMIF('DS theo Quyet dinh khen thuong'!$L$6:$L$472,B104,'DS theo Quyet dinh khen thuong'!$S$6:$S$472)</f>
        <v>2339999.9999999995</v>
      </c>
      <c r="E104" s="119" t="s">
        <v>955</v>
      </c>
      <c r="F104" s="116"/>
    </row>
    <row r="105" spans="1:6" ht="24.95" customHeight="1" x14ac:dyDescent="0.2">
      <c r="A105" s="119">
        <v>100</v>
      </c>
      <c r="B105" s="89" t="s">
        <v>675</v>
      </c>
      <c r="C105" s="88" t="s">
        <v>957</v>
      </c>
      <c r="D105" s="205">
        <f>SUMIF('DS theo Quyet dinh khen thuong'!$L$6:$L$472,B105,'DS theo Quyet dinh khen thuong'!$S$6:$S$472)</f>
        <v>4635000</v>
      </c>
      <c r="E105" s="119" t="s">
        <v>960</v>
      </c>
      <c r="F105" s="116"/>
    </row>
    <row r="106" spans="1:6" ht="24.95" customHeight="1" x14ac:dyDescent="0.2">
      <c r="A106" s="119">
        <v>101</v>
      </c>
      <c r="B106" s="89" t="s">
        <v>674</v>
      </c>
      <c r="C106" s="88" t="s">
        <v>957</v>
      </c>
      <c r="D106" s="205">
        <f>SUMIF('DS theo Quyet dinh khen thuong'!$L$6:$L$472,B106,'DS theo Quyet dinh khen thuong'!$S$6:$S$472)</f>
        <v>3300000</v>
      </c>
      <c r="E106" s="119" t="s">
        <v>958</v>
      </c>
      <c r="F106" s="116"/>
    </row>
    <row r="107" spans="1:6" ht="24.95" customHeight="1" x14ac:dyDescent="0.2">
      <c r="A107" s="119">
        <v>102</v>
      </c>
      <c r="B107" s="89" t="s">
        <v>680</v>
      </c>
      <c r="C107" s="88" t="s">
        <v>957</v>
      </c>
      <c r="D107" s="205">
        <f>SUMIF('DS theo Quyet dinh khen thuong'!$L$6:$L$472,B107,'DS theo Quyet dinh khen thuong'!$S$6:$S$472)</f>
        <v>3516000</v>
      </c>
      <c r="E107" s="119" t="s">
        <v>961</v>
      </c>
      <c r="F107" s="116"/>
    </row>
    <row r="108" spans="1:6" ht="24.95" customHeight="1" x14ac:dyDescent="0.2">
      <c r="A108" s="119">
        <v>103</v>
      </c>
      <c r="B108" s="89" t="s">
        <v>670</v>
      </c>
      <c r="C108" s="88" t="s">
        <v>957</v>
      </c>
      <c r="D108" s="205">
        <f>SUMIF('DS theo Quyet dinh khen thuong'!$L$6:$L$472,B108,'DS theo Quyet dinh khen thuong'!$S$6:$S$472)</f>
        <v>1890000</v>
      </c>
      <c r="E108" s="119" t="s">
        <v>963</v>
      </c>
      <c r="F108" s="116"/>
    </row>
    <row r="109" spans="1:6" ht="24.95" customHeight="1" x14ac:dyDescent="0.2">
      <c r="A109" s="119">
        <v>104</v>
      </c>
      <c r="B109" s="89" t="s">
        <v>832</v>
      </c>
      <c r="C109" s="88" t="s">
        <v>950</v>
      </c>
      <c r="D109" s="205">
        <f>SUMIF('DS theo Quyet dinh khen thuong'!$L$6:$L$472,B109,'DS theo Quyet dinh khen thuong'!$S$6:$S$472)</f>
        <v>216000</v>
      </c>
      <c r="E109" s="119" t="s">
        <v>953</v>
      </c>
      <c r="F109" s="116"/>
    </row>
    <row r="110" spans="1:6" ht="24.95" customHeight="1" x14ac:dyDescent="0.2">
      <c r="A110" s="119">
        <v>105</v>
      </c>
      <c r="B110" s="89" t="s">
        <v>682</v>
      </c>
      <c r="C110" s="88" t="s">
        <v>969</v>
      </c>
      <c r="D110" s="205">
        <f>SUMIF('DS theo Quyet dinh khen thuong'!$L$6:$L$472,B110,'DS theo Quyet dinh khen thuong'!$S$6:$S$472)</f>
        <v>360000</v>
      </c>
      <c r="E110" s="119" t="s">
        <v>973</v>
      </c>
      <c r="F110" s="116"/>
    </row>
    <row r="111" spans="1:6" ht="24.95" customHeight="1" x14ac:dyDescent="0.2">
      <c r="A111" s="119">
        <v>106</v>
      </c>
      <c r="B111" s="89" t="s">
        <v>686</v>
      </c>
      <c r="C111" s="88" t="s">
        <v>969</v>
      </c>
      <c r="D111" s="205">
        <f>SUMIF('DS theo Quyet dinh khen thuong'!$L$6:$L$472,B111,'DS theo Quyet dinh khen thuong'!$S$6:$S$472)</f>
        <v>450000</v>
      </c>
      <c r="E111" s="119" t="s">
        <v>972</v>
      </c>
      <c r="F111" s="116"/>
    </row>
    <row r="112" spans="1:6" ht="24.95" customHeight="1" x14ac:dyDescent="0.2">
      <c r="A112" s="119">
        <v>107</v>
      </c>
      <c r="B112" s="89" t="s">
        <v>299</v>
      </c>
      <c r="C112" s="88" t="s">
        <v>969</v>
      </c>
      <c r="D112" s="205">
        <f>SUMIF('DS theo Quyet dinh khen thuong'!$L$6:$L$472,B112,'DS theo Quyet dinh khen thuong'!$S$6:$S$472)</f>
        <v>3690000</v>
      </c>
      <c r="E112" s="119" t="s">
        <v>970</v>
      </c>
      <c r="F112" s="116"/>
    </row>
    <row r="113" spans="1:18" ht="24.95" customHeight="1" x14ac:dyDescent="0.2">
      <c r="A113" s="119">
        <v>108</v>
      </c>
      <c r="B113" s="89" t="s">
        <v>681</v>
      </c>
      <c r="C113" s="88" t="s">
        <v>969</v>
      </c>
      <c r="D113" s="205">
        <f>SUMIF('DS theo Quyet dinh khen thuong'!$L$6:$L$472,B113,'DS theo Quyet dinh khen thuong'!$S$6:$S$472)</f>
        <v>1980000</v>
      </c>
      <c r="E113" s="119" t="s">
        <v>971</v>
      </c>
      <c r="F113" s="116"/>
    </row>
    <row r="114" spans="1:18" ht="24.95" customHeight="1" x14ac:dyDescent="0.2">
      <c r="A114" s="119">
        <v>109</v>
      </c>
      <c r="B114" s="89" t="s">
        <v>667</v>
      </c>
      <c r="C114" s="88" t="s">
        <v>957</v>
      </c>
      <c r="D114" s="205">
        <f>SUMIF('DS theo Quyet dinh khen thuong'!$L$6:$L$472,B114,'DS theo Quyet dinh khen thuong'!$S$6:$S$472)</f>
        <v>270000</v>
      </c>
      <c r="E114" s="119" t="s">
        <v>964</v>
      </c>
      <c r="F114" s="116"/>
    </row>
    <row r="115" spans="1:18" ht="24.95" customHeight="1" x14ac:dyDescent="0.2">
      <c r="A115" s="119">
        <v>110</v>
      </c>
      <c r="B115" s="89" t="s">
        <v>298</v>
      </c>
      <c r="C115" s="88" t="s">
        <v>954</v>
      </c>
      <c r="D115" s="205">
        <f>SUMIF('DS theo Quyet dinh khen thuong'!$L$6:$L$472,B115,'DS theo Quyet dinh khen thuong'!$S$6:$S$472)</f>
        <v>6000000</v>
      </c>
      <c r="E115" s="119" t="s">
        <v>956</v>
      </c>
      <c r="F115" s="116"/>
    </row>
    <row r="116" spans="1:18" ht="24.95" customHeight="1" x14ac:dyDescent="0.2">
      <c r="A116" s="119">
        <v>111</v>
      </c>
      <c r="B116" s="89" t="s">
        <v>309</v>
      </c>
      <c r="C116" s="88" t="s">
        <v>978</v>
      </c>
      <c r="D116" s="205">
        <f>SUMIF('DS theo Quyet dinh khen thuong'!$L$6:$L$472,B116,'DS theo Quyet dinh khen thuong'!$S$6:$S$472)</f>
        <v>10400000</v>
      </c>
      <c r="E116" s="119" t="s">
        <v>979</v>
      </c>
      <c r="F116" s="116"/>
    </row>
    <row r="117" spans="1:18" ht="24.95" customHeight="1" x14ac:dyDescent="0.2">
      <c r="A117" s="119">
        <v>112</v>
      </c>
      <c r="B117" s="89" t="s">
        <v>312</v>
      </c>
      <c r="C117" s="88" t="s">
        <v>982</v>
      </c>
      <c r="D117" s="205">
        <f>SUMIF('DS theo Quyet dinh khen thuong'!$L$6:$L$472,B117,'DS theo Quyet dinh khen thuong'!$S$6:$S$472)</f>
        <v>4200000</v>
      </c>
      <c r="E117" s="119" t="s">
        <v>985</v>
      </c>
      <c r="F117" s="116"/>
    </row>
    <row r="118" spans="1:18" ht="24.95" customHeight="1" x14ac:dyDescent="0.2">
      <c r="A118" s="119">
        <v>113</v>
      </c>
      <c r="B118" s="89" t="s">
        <v>691</v>
      </c>
      <c r="C118" s="88" t="s">
        <v>982</v>
      </c>
      <c r="D118" s="205">
        <f>SUMIF('DS theo Quyet dinh khen thuong'!$L$6:$L$472,B118,'DS theo Quyet dinh khen thuong'!$S$6:$S$472)</f>
        <v>2330000</v>
      </c>
      <c r="E118" s="119" t="s">
        <v>986</v>
      </c>
      <c r="F118" s="116"/>
    </row>
    <row r="119" spans="1:18" ht="24.95" customHeight="1" x14ac:dyDescent="0.2">
      <c r="A119" s="119">
        <v>114</v>
      </c>
      <c r="B119" s="89" t="s">
        <v>311</v>
      </c>
      <c r="C119" s="88" t="s">
        <v>982</v>
      </c>
      <c r="D119" s="205">
        <f>SUMIF('DS theo Quyet dinh khen thuong'!$L$6:$L$472,B119,'DS theo Quyet dinh khen thuong'!$S$6:$S$472)</f>
        <v>8109000</v>
      </c>
      <c r="E119" s="119" t="s">
        <v>984</v>
      </c>
      <c r="F119" s="116"/>
    </row>
    <row r="120" spans="1:18" ht="24.95" customHeight="1" x14ac:dyDescent="0.2">
      <c r="A120" s="119">
        <v>115</v>
      </c>
      <c r="B120" s="89" t="s">
        <v>308</v>
      </c>
      <c r="C120" s="88" t="s">
        <v>978</v>
      </c>
      <c r="D120" s="205">
        <f>SUMIF('DS theo Quyet dinh khen thuong'!$L$6:$L$472,B120,'DS theo Quyet dinh khen thuong'!$S$6:$S$472)</f>
        <v>9600000</v>
      </c>
      <c r="E120" s="119" t="s">
        <v>981</v>
      </c>
      <c r="F120" s="116"/>
    </row>
    <row r="121" spans="1:18" ht="24.95" customHeight="1" x14ac:dyDescent="0.2">
      <c r="A121" s="119">
        <v>116</v>
      </c>
      <c r="B121" s="89" t="s">
        <v>642</v>
      </c>
      <c r="C121" s="88" t="s">
        <v>982</v>
      </c>
      <c r="D121" s="205">
        <f>SUMIF('DS theo Quyet dinh khen thuong'!$L$6:$L$472,B121,'DS theo Quyet dinh khen thuong'!$S$6:$S$472)</f>
        <v>3959999.9999999995</v>
      </c>
      <c r="E121" s="119" t="s">
        <v>988</v>
      </c>
      <c r="F121" s="116"/>
    </row>
    <row r="122" spans="1:18" ht="24.95" customHeight="1" x14ac:dyDescent="0.2">
      <c r="A122" s="119">
        <v>117</v>
      </c>
      <c r="B122" s="89" t="s">
        <v>687</v>
      </c>
      <c r="C122" s="88" t="s">
        <v>982</v>
      </c>
      <c r="D122" s="205">
        <f>SUMIF('DS theo Quyet dinh khen thuong'!$L$6:$L$472,B122,'DS theo Quyet dinh khen thuong'!$S$6:$S$472)</f>
        <v>3151000</v>
      </c>
      <c r="E122" s="119" t="s">
        <v>987</v>
      </c>
      <c r="F122" s="116"/>
    </row>
    <row r="123" spans="1:18" ht="24.95" customHeight="1" x14ac:dyDescent="0.2">
      <c r="A123" s="119">
        <v>118</v>
      </c>
      <c r="B123" s="89" t="s">
        <v>354</v>
      </c>
      <c r="C123" s="88" t="s">
        <v>975</v>
      </c>
      <c r="D123" s="205">
        <f>SUMIF('DS theo Quyet dinh khen thuong'!$L$6:$L$472,B123,'DS theo Quyet dinh khen thuong'!$S$6:$S$472)</f>
        <v>16160000</v>
      </c>
      <c r="E123" s="119" t="s">
        <v>976</v>
      </c>
      <c r="F123" s="116"/>
    </row>
    <row r="124" spans="1:18" ht="24.95" customHeight="1" x14ac:dyDescent="0.2">
      <c r="A124" s="119">
        <v>119</v>
      </c>
      <c r="B124" s="89" t="s">
        <v>690</v>
      </c>
      <c r="C124" s="88" t="s">
        <v>978</v>
      </c>
      <c r="D124" s="205">
        <f>SUMIF('DS theo Quyet dinh khen thuong'!$L$6:$L$472,B124,'DS theo Quyet dinh khen thuong'!$S$6:$S$472)</f>
        <v>540000</v>
      </c>
      <c r="E124" s="193">
        <v>12510000367892</v>
      </c>
      <c r="F124" s="116"/>
    </row>
    <row r="125" spans="1:18" ht="24.95" customHeight="1" x14ac:dyDescent="0.2">
      <c r="A125" s="119">
        <v>120</v>
      </c>
      <c r="B125" s="89" t="s">
        <v>310</v>
      </c>
      <c r="C125" s="88" t="s">
        <v>975</v>
      </c>
      <c r="D125" s="205">
        <f>SUMIF('DS theo Quyet dinh khen thuong'!$L$6:$L$472,B125,'DS theo Quyet dinh khen thuong'!$S$6:$S$472)</f>
        <v>6000000</v>
      </c>
      <c r="E125" s="119" t="s">
        <v>977</v>
      </c>
      <c r="F125" s="116"/>
    </row>
    <row r="126" spans="1:18" ht="24.95" customHeight="1" x14ac:dyDescent="0.2">
      <c r="A126" s="119">
        <v>121</v>
      </c>
      <c r="B126" s="89" t="s">
        <v>689</v>
      </c>
      <c r="C126" s="88" t="s">
        <v>978</v>
      </c>
      <c r="D126" s="205">
        <f>SUMIF('DS theo Quyet dinh khen thuong'!$L$6:$L$472,B126,'DS theo Quyet dinh khen thuong'!$S$6:$S$472)</f>
        <v>4360000</v>
      </c>
      <c r="E126" s="119" t="s">
        <v>980</v>
      </c>
      <c r="F126" s="116"/>
    </row>
    <row r="127" spans="1:18" ht="24.95" customHeight="1" x14ac:dyDescent="0.2">
      <c r="A127" s="119">
        <v>122</v>
      </c>
      <c r="B127" s="89" t="s">
        <v>688</v>
      </c>
      <c r="C127" s="88" t="s">
        <v>982</v>
      </c>
      <c r="D127" s="205">
        <f>SUMIF('DS theo Quyet dinh khen thuong'!$L$6:$L$472,B127,'DS theo Quyet dinh khen thuong'!$S$6:$S$472)</f>
        <v>750000</v>
      </c>
      <c r="E127" s="119" t="s">
        <v>983</v>
      </c>
      <c r="F127" s="116"/>
    </row>
    <row r="128" spans="1:18" ht="21.75" customHeight="1" x14ac:dyDescent="0.2">
      <c r="A128" s="244" t="s">
        <v>363</v>
      </c>
      <c r="B128" s="244"/>
      <c r="C128" s="99"/>
      <c r="D128" s="199">
        <f>SUBTOTAL(9,D6:D127)</f>
        <v>438000000</v>
      </c>
      <c r="E128" s="88"/>
      <c r="F128" s="88"/>
      <c r="G128" s="113"/>
      <c r="H128" s="113"/>
      <c r="I128" s="113"/>
      <c r="J128" s="113"/>
      <c r="K128" s="113"/>
      <c r="L128" s="113"/>
      <c r="M128" s="113"/>
      <c r="N128" s="113"/>
      <c r="O128" s="113"/>
      <c r="P128" s="113"/>
      <c r="Q128" s="113"/>
      <c r="R128" s="113"/>
    </row>
    <row r="129" spans="2:19" s="24" customFormat="1" ht="24" customHeight="1" x14ac:dyDescent="0.2">
      <c r="B129" s="117" t="s">
        <v>991</v>
      </c>
      <c r="C129" s="112"/>
      <c r="D129" s="196"/>
      <c r="E129" s="112"/>
      <c r="F129" s="112"/>
      <c r="G129" s="114"/>
      <c r="H129" s="114"/>
      <c r="I129" s="114"/>
      <c r="J129" s="114"/>
      <c r="K129" s="114"/>
      <c r="L129" s="114"/>
      <c r="M129" s="114"/>
      <c r="N129" s="114"/>
      <c r="O129" s="114"/>
      <c r="P129" s="114"/>
      <c r="Q129" s="114"/>
      <c r="R129" s="110"/>
      <c r="S129" s="111"/>
    </row>
    <row r="130" spans="2:19" s="24" customFormat="1" ht="24" customHeight="1" x14ac:dyDescent="0.2">
      <c r="B130" s="195"/>
      <c r="C130" s="114"/>
      <c r="D130" s="197"/>
      <c r="E130" s="253" t="s">
        <v>1006</v>
      </c>
      <c r="F130" s="253"/>
      <c r="G130" s="114"/>
      <c r="H130" s="114"/>
      <c r="I130" s="114"/>
      <c r="J130" s="114"/>
      <c r="K130" s="114"/>
      <c r="L130" s="114"/>
      <c r="M130" s="114"/>
      <c r="N130" s="114"/>
      <c r="O130" s="114"/>
      <c r="P130" s="114"/>
      <c r="Q130" s="114"/>
      <c r="R130" s="110"/>
      <c r="S130" s="111"/>
    </row>
    <row r="131" spans="2:19" ht="20.100000000000001" customHeight="1" x14ac:dyDescent="0.2">
      <c r="B131" s="198" t="s">
        <v>998</v>
      </c>
      <c r="C131" s="201" t="s">
        <v>1007</v>
      </c>
      <c r="D131" s="201" t="s">
        <v>375</v>
      </c>
      <c r="E131" s="245" t="s">
        <v>994</v>
      </c>
      <c r="F131" s="245"/>
    </row>
    <row r="132" spans="2:19" ht="20.100000000000001" customHeight="1" x14ac:dyDescent="0.2">
      <c r="D132" s="203"/>
    </row>
    <row r="133" spans="2:19" ht="20.100000000000001" customHeight="1" x14ac:dyDescent="0.2">
      <c r="D133" s="203"/>
    </row>
    <row r="134" spans="2:19" ht="20.100000000000001" customHeight="1" x14ac:dyDescent="0.2">
      <c r="D134" s="203"/>
    </row>
    <row r="135" spans="2:19" ht="20.100000000000001" customHeight="1" x14ac:dyDescent="0.2">
      <c r="D135" s="203"/>
    </row>
    <row r="136" spans="2:19" ht="20.100000000000001" customHeight="1" x14ac:dyDescent="0.2">
      <c r="B136" s="198"/>
      <c r="C136" s="204"/>
      <c r="D136" s="201" t="s">
        <v>992</v>
      </c>
      <c r="E136" s="245" t="s">
        <v>993</v>
      </c>
      <c r="F136" s="245"/>
    </row>
  </sheetData>
  <autoFilter ref="B5:F5">
    <sortState ref="B2:E88">
      <sortCondition ref="B1"/>
    </sortState>
  </autoFilter>
  <mergeCells count="6">
    <mergeCell ref="A2:F2"/>
    <mergeCell ref="A3:F3"/>
    <mergeCell ref="A128:B128"/>
    <mergeCell ref="E131:F131"/>
    <mergeCell ref="E136:F136"/>
    <mergeCell ref="E130:F130"/>
  </mergeCells>
  <conditionalFormatting sqref="B6:B22 B25:B127">
    <cfRule type="duplicateValues" dxfId="0" priority="1"/>
  </conditionalFormatting>
  <pageMargins left="0.9055118110236221" right="0.70866141732283472" top="0.51181102362204722" bottom="0.51181102362204722" header="0.31496062992125984" footer="0.31496062992125984"/>
  <pageSetup paperSize="9"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16"/>
  <sheetViews>
    <sheetView topLeftCell="A4" zoomScale="55" zoomScaleNormal="55" workbookViewId="0">
      <selection activeCell="U8" sqref="U8"/>
    </sheetView>
  </sheetViews>
  <sheetFormatPr defaultColWidth="9.1640625" defaultRowHeight="20.100000000000001" customHeight="1" x14ac:dyDescent="0.2"/>
  <cols>
    <col min="1" max="1" width="9.1640625" style="24" customWidth="1"/>
    <col min="2" max="3" width="54.5" style="24" customWidth="1"/>
    <col min="4" max="4" width="25" style="24" customWidth="1"/>
    <col min="5" max="5" width="14.5" style="24" hidden="1" customWidth="1"/>
    <col min="6" max="6" width="17.83203125" style="24" hidden="1" customWidth="1"/>
    <col min="7" max="7" width="25.6640625" style="24" hidden="1" customWidth="1"/>
    <col min="8" max="8" width="13.5" style="24" hidden="1" customWidth="1"/>
    <col min="9" max="9" width="18.1640625" style="24" hidden="1" customWidth="1"/>
    <col min="10" max="10" width="17.83203125" style="24" hidden="1" customWidth="1"/>
    <col min="11" max="11" width="18.6640625" style="24" hidden="1" customWidth="1"/>
    <col min="12" max="12" width="29.1640625" style="24" customWidth="1"/>
    <col min="13" max="13" width="54.33203125" style="24" hidden="1" customWidth="1"/>
    <col min="14" max="14" width="18.6640625" style="24" customWidth="1"/>
    <col min="15" max="15" width="14.6640625" style="24" customWidth="1"/>
    <col min="16" max="16" width="15.33203125" style="24" customWidth="1"/>
    <col min="17" max="17" width="14.1640625" style="24" customWidth="1"/>
    <col min="18" max="18" width="20.5" style="24" customWidth="1"/>
    <col min="19" max="19" width="21.6640625" style="86" customWidth="1"/>
    <col min="20" max="20" width="27.1640625" style="24" customWidth="1"/>
    <col min="21" max="21" width="25.1640625" style="155" bestFit="1" customWidth="1"/>
    <col min="22" max="26" width="9.1640625" style="24" customWidth="1"/>
    <col min="27" max="27" width="28" style="24" customWidth="1"/>
    <col min="28" max="16384" width="9.1640625" style="24"/>
  </cols>
  <sheetData>
    <row r="1" spans="1:21" s="87" customFormat="1" ht="20.100000000000001" customHeight="1" x14ac:dyDescent="0.2"/>
    <row r="2" spans="1:21" s="87" customFormat="1" ht="37.5" customHeight="1" x14ac:dyDescent="0.2">
      <c r="A2" s="250" t="s">
        <v>996</v>
      </c>
      <c r="B2" s="250"/>
      <c r="C2" s="250"/>
      <c r="D2" s="250"/>
      <c r="E2" s="250"/>
      <c r="F2" s="250"/>
      <c r="G2" s="250"/>
      <c r="H2" s="250"/>
      <c r="I2" s="250"/>
      <c r="J2" s="250"/>
      <c r="K2" s="250"/>
      <c r="L2" s="250"/>
      <c r="M2" s="250"/>
      <c r="N2" s="250"/>
      <c r="O2" s="250"/>
      <c r="P2" s="250"/>
      <c r="Q2" s="250"/>
      <c r="R2" s="250"/>
      <c r="S2" s="250"/>
      <c r="T2" s="250"/>
      <c r="U2" s="250"/>
    </row>
    <row r="3" spans="1:21" s="87" customFormat="1" ht="24" customHeight="1" x14ac:dyDescent="0.2">
      <c r="A3" s="251" t="s">
        <v>1005</v>
      </c>
      <c r="B3" s="251"/>
      <c r="C3" s="251"/>
      <c r="D3" s="251"/>
      <c r="E3" s="251"/>
      <c r="F3" s="251"/>
      <c r="G3" s="251"/>
      <c r="H3" s="251"/>
      <c r="I3" s="251"/>
      <c r="J3" s="251"/>
      <c r="K3" s="251"/>
      <c r="L3" s="251"/>
      <c r="M3" s="251"/>
      <c r="N3" s="251"/>
      <c r="O3" s="251"/>
      <c r="P3" s="251"/>
      <c r="Q3" s="251"/>
      <c r="R3" s="251"/>
      <c r="S3" s="251"/>
      <c r="T3" s="251"/>
      <c r="U3" s="251"/>
    </row>
    <row r="4" spans="1:21" ht="131.25" x14ac:dyDescent="0.2">
      <c r="A4" s="248" t="s">
        <v>0</v>
      </c>
      <c r="B4" s="248" t="s">
        <v>14</v>
      </c>
      <c r="C4" s="120"/>
      <c r="D4" s="248" t="s">
        <v>313</v>
      </c>
      <c r="E4" s="248" t="s">
        <v>373</v>
      </c>
      <c r="F4" s="77" t="str">
        <f>MucHoTro!C3</f>
        <v>Nếu tác giả thứ nhất là cán bộ thuộc biên chế của Nhà trường</v>
      </c>
      <c r="G4" s="77" t="str">
        <f>MucHoTro!D3</f>
        <v>Nếu tác giả liên hệ mà không là tác giả thứ nhất là cán bộ thuộc biên chế của Nhà trường</v>
      </c>
      <c r="H4" s="77" t="s">
        <v>26</v>
      </c>
      <c r="I4" s="248" t="s">
        <v>369</v>
      </c>
      <c r="J4" s="248" t="s">
        <v>370</v>
      </c>
      <c r="K4" s="248" t="s">
        <v>371</v>
      </c>
      <c r="L4" s="248" t="s">
        <v>185</v>
      </c>
      <c r="M4" s="248" t="s">
        <v>184</v>
      </c>
      <c r="N4" s="77" t="s">
        <v>340</v>
      </c>
      <c r="O4" s="106" t="s">
        <v>339</v>
      </c>
      <c r="P4" s="106"/>
      <c r="Q4" s="106"/>
      <c r="R4" s="248" t="s">
        <v>372</v>
      </c>
      <c r="S4" s="248" t="s">
        <v>833</v>
      </c>
      <c r="T4" s="248" t="s">
        <v>331</v>
      </c>
      <c r="U4" s="248" t="s">
        <v>332</v>
      </c>
    </row>
    <row r="5" spans="1:21" ht="37.5" x14ac:dyDescent="0.2">
      <c r="A5" s="249"/>
      <c r="B5" s="249"/>
      <c r="C5" s="121"/>
      <c r="D5" s="249"/>
      <c r="E5" s="249"/>
      <c r="F5" s="77"/>
      <c r="G5" s="77"/>
      <c r="H5" s="77"/>
      <c r="I5" s="249"/>
      <c r="J5" s="249"/>
      <c r="K5" s="249"/>
      <c r="L5" s="249"/>
      <c r="M5" s="249"/>
      <c r="N5" s="77"/>
      <c r="O5" s="77" t="s">
        <v>336</v>
      </c>
      <c r="P5" s="77" t="s">
        <v>337</v>
      </c>
      <c r="Q5" s="77" t="s">
        <v>338</v>
      </c>
      <c r="R5" s="249"/>
      <c r="S5" s="249"/>
      <c r="T5" s="249"/>
      <c r="U5" s="249"/>
    </row>
    <row r="6" spans="1:21" s="50" customFormat="1" ht="63" x14ac:dyDescent="0.2">
      <c r="A6" s="78">
        <v>1</v>
      </c>
      <c r="B6" s="124" t="s">
        <v>400</v>
      </c>
      <c r="C6" s="125" t="s">
        <v>401</v>
      </c>
      <c r="D6" s="122" t="s">
        <v>698</v>
      </c>
      <c r="E6" s="168" t="s">
        <v>42</v>
      </c>
      <c r="F6" s="79"/>
      <c r="G6" s="79"/>
      <c r="H6" s="79" t="s">
        <v>13</v>
      </c>
      <c r="I6" s="80">
        <f>IF(E6="Q1a",MucHoTro!$H$5,IF(E6="Q1b",MucHoTro!$H$6,IF(E6="Q2",MucHoTro!$H$7,IF(E6="Q3",MucHoTro!$H$8,IF(E6="Q4",MucHoTro!$H$9)))))</f>
        <v>1.2</v>
      </c>
      <c r="J6" s="78">
        <f>IF(F6="x",MucHoTro!$C$5,IF(G6="x",MucHoTro!$D$5,IF(H6="x",MucHoTro!$E$5)))</f>
        <v>1</v>
      </c>
      <c r="K6" s="81">
        <f t="shared" ref="K6:K33" si="0">I6*J6</f>
        <v>1.2</v>
      </c>
      <c r="L6" s="125"/>
      <c r="M6" s="133"/>
      <c r="N6" s="83">
        <v>1</v>
      </c>
      <c r="O6" s="83"/>
      <c r="P6" s="83"/>
      <c r="Q6" s="83" t="s">
        <v>13</v>
      </c>
      <c r="R6" s="82">
        <f>K6*2000000</f>
        <v>2400000</v>
      </c>
      <c r="S6" s="187"/>
      <c r="T6" s="82"/>
      <c r="U6" s="78"/>
    </row>
    <row r="7" spans="1:21" s="50" customFormat="1" ht="18.75" x14ac:dyDescent="0.2">
      <c r="A7" s="78"/>
      <c r="B7" s="124"/>
      <c r="C7" s="126" t="s">
        <v>288</v>
      </c>
      <c r="D7" s="122"/>
      <c r="E7" s="168" t="s">
        <v>42</v>
      </c>
      <c r="F7" s="79"/>
      <c r="G7" s="79"/>
      <c r="H7" s="79"/>
      <c r="I7" s="80">
        <f>IF(E7="Q1a",MucHoTro!$H$5,IF(E7="Q1b",MucHoTro!$H$6,IF(E7="Q2",MucHoTro!$H$7,IF(E7="Q3",MucHoTro!$H$8,IF(E7="Q4",MucHoTro!$H$9)))))</f>
        <v>1.2</v>
      </c>
      <c r="J7" s="78" t="b">
        <f>IF(F7="x",MucHoTro!$C$5,IF(G7="x",MucHoTro!$D$5,IF(H7="x",MucHoTro!$E$5)))</f>
        <v>0</v>
      </c>
      <c r="K7" s="81">
        <f t="shared" si="0"/>
        <v>0</v>
      </c>
      <c r="L7" s="126" t="s">
        <v>288</v>
      </c>
      <c r="M7" s="133" t="s">
        <v>335</v>
      </c>
      <c r="N7" s="83"/>
      <c r="O7" s="83"/>
      <c r="P7" s="83"/>
      <c r="Q7" s="83"/>
      <c r="R7" s="82"/>
      <c r="S7" s="187">
        <f>R6/N6</f>
        <v>2400000</v>
      </c>
      <c r="T7" s="82"/>
      <c r="U7" s="78"/>
    </row>
    <row r="8" spans="1:21" s="50" customFormat="1" ht="78.75" x14ac:dyDescent="0.2">
      <c r="A8" s="78">
        <v>2</v>
      </c>
      <c r="B8" s="124" t="s">
        <v>418</v>
      </c>
      <c r="C8" s="127" t="s">
        <v>419</v>
      </c>
      <c r="D8" s="122" t="s">
        <v>314</v>
      </c>
      <c r="E8" s="83" t="s">
        <v>9</v>
      </c>
      <c r="F8" s="79"/>
      <c r="G8" s="79"/>
      <c r="H8" s="79" t="s">
        <v>13</v>
      </c>
      <c r="I8" s="80">
        <f>IF(E8="Q1a",MucHoTro!$H$5,IF(E8="Q1b",MucHoTro!$H$6,IF(E8="Q2",MucHoTro!$H$7,IF(E8="Q3",MucHoTro!$H$8,IF(E8="Q4",MucHoTro!$H$9)))))</f>
        <v>1.1000000000000001</v>
      </c>
      <c r="J8" s="78">
        <f>IF(F8="x",MucHoTro!$C$5,IF(G8="x",MucHoTro!$D$5,IF(H8="x",MucHoTro!$E$5)))</f>
        <v>1</v>
      </c>
      <c r="K8" s="81">
        <f t="shared" si="0"/>
        <v>1.1000000000000001</v>
      </c>
      <c r="L8" s="127"/>
      <c r="M8" s="133"/>
      <c r="N8" s="85">
        <v>1</v>
      </c>
      <c r="O8" s="85"/>
      <c r="P8" s="85"/>
      <c r="Q8" s="85"/>
      <c r="R8" s="82">
        <f>K8*2000000</f>
        <v>2200000</v>
      </c>
      <c r="S8" s="188"/>
      <c r="T8" s="82"/>
      <c r="U8" s="78"/>
    </row>
    <row r="9" spans="1:21" s="50" customFormat="1" ht="18.75" x14ac:dyDescent="0.2">
      <c r="A9" s="78"/>
      <c r="B9" s="124"/>
      <c r="C9" s="128" t="s">
        <v>624</v>
      </c>
      <c r="D9" s="122"/>
      <c r="E9" s="83" t="s">
        <v>9</v>
      </c>
      <c r="F9" s="79"/>
      <c r="G9" s="79"/>
      <c r="H9" s="79"/>
      <c r="I9" s="80">
        <f>IF(E9="Q1a",MucHoTro!$H$5,IF(E9="Q1b",MucHoTro!$H$6,IF(E9="Q2",MucHoTro!$H$7,IF(E9="Q3",MucHoTro!$H$8,IF(E9="Q4",MucHoTro!$H$9)))))</f>
        <v>1.1000000000000001</v>
      </c>
      <c r="J9" s="78" t="b">
        <f>IF(F9="x",MucHoTro!$C$5,IF(G9="x",MucHoTro!$D$5,IF(H9="x",MucHoTro!$E$5)))</f>
        <v>0</v>
      </c>
      <c r="K9" s="81">
        <f t="shared" si="0"/>
        <v>0</v>
      </c>
      <c r="L9" s="128" t="s">
        <v>624</v>
      </c>
      <c r="M9" s="133" t="s">
        <v>692</v>
      </c>
      <c r="N9" s="83"/>
      <c r="O9" s="83"/>
      <c r="P9" s="83"/>
      <c r="Q9" s="83" t="s">
        <v>13</v>
      </c>
      <c r="R9" s="82"/>
      <c r="S9" s="187">
        <f>R8/N8</f>
        <v>2200000</v>
      </c>
      <c r="T9" s="82"/>
      <c r="U9" s="78"/>
    </row>
    <row r="10" spans="1:21" s="50" customFormat="1" ht="31.5" x14ac:dyDescent="0.2">
      <c r="A10" s="78">
        <v>3</v>
      </c>
      <c r="B10" s="124" t="s">
        <v>424</v>
      </c>
      <c r="C10" s="129" t="s">
        <v>425</v>
      </c>
      <c r="D10" s="122" t="s">
        <v>699</v>
      </c>
      <c r="E10" s="83" t="s">
        <v>9</v>
      </c>
      <c r="F10" s="79"/>
      <c r="G10" s="79"/>
      <c r="H10" s="79" t="s">
        <v>13</v>
      </c>
      <c r="I10" s="80">
        <f>IF(E10="Q1a",MucHoTro!$H$5,IF(E10="Q1b",MucHoTro!$H$6,IF(E10="Q2",MucHoTro!$H$7,IF(E10="Q3",MucHoTro!$H$8,IF(E10="Q4",MucHoTro!$H$9)))))</f>
        <v>1.1000000000000001</v>
      </c>
      <c r="J10" s="78">
        <f>IF(F10="x",MucHoTro!$C$5,IF(G10="x",MucHoTro!$D$5,IF(H10="x",MucHoTro!$E$5)))</f>
        <v>1</v>
      </c>
      <c r="K10" s="81">
        <f t="shared" si="0"/>
        <v>1.1000000000000001</v>
      </c>
      <c r="L10" s="129"/>
      <c r="M10" s="133"/>
      <c r="N10" s="83">
        <v>1</v>
      </c>
      <c r="O10" s="83"/>
      <c r="P10" s="83"/>
      <c r="Q10" s="83"/>
      <c r="R10" s="82">
        <f>K10*2000000</f>
        <v>2200000</v>
      </c>
      <c r="S10" s="187"/>
      <c r="T10" s="82"/>
      <c r="U10" s="78"/>
    </row>
    <row r="11" spans="1:21" s="50" customFormat="1" ht="18.75" x14ac:dyDescent="0.2">
      <c r="A11" s="78"/>
      <c r="B11" s="124"/>
      <c r="C11" s="126" t="s">
        <v>288</v>
      </c>
      <c r="D11" s="122"/>
      <c r="E11" s="83" t="s">
        <v>9</v>
      </c>
      <c r="F11" s="79"/>
      <c r="G11" s="79"/>
      <c r="H11" s="79"/>
      <c r="I11" s="80">
        <f>IF(E11="Q1a",MucHoTro!$H$5,IF(E11="Q1b",MucHoTro!$H$6,IF(E11="Q2",MucHoTro!$H$7,IF(E11="Q3",MucHoTro!$H$8,IF(E11="Q4",MucHoTro!$H$9)))))</f>
        <v>1.1000000000000001</v>
      </c>
      <c r="J11" s="78" t="b">
        <f>IF(F11="x",MucHoTro!$C$5,IF(G11="x",MucHoTro!$D$5,IF(H11="x",MucHoTro!$E$5)))</f>
        <v>0</v>
      </c>
      <c r="K11" s="81">
        <f t="shared" si="0"/>
        <v>0</v>
      </c>
      <c r="L11" s="126" t="s">
        <v>288</v>
      </c>
      <c r="M11" s="133" t="s">
        <v>335</v>
      </c>
      <c r="N11" s="85"/>
      <c r="O11" s="85"/>
      <c r="P11" s="85"/>
      <c r="Q11" s="85" t="s">
        <v>13</v>
      </c>
      <c r="R11" s="82"/>
      <c r="S11" s="187">
        <f>R10/N10</f>
        <v>2200000</v>
      </c>
      <c r="T11" s="82"/>
      <c r="U11" s="78"/>
    </row>
    <row r="12" spans="1:21" s="50" customFormat="1" ht="63" x14ac:dyDescent="0.2">
      <c r="A12" s="78">
        <v>4</v>
      </c>
      <c r="B12" s="124" t="s">
        <v>497</v>
      </c>
      <c r="C12" s="127" t="s">
        <v>498</v>
      </c>
      <c r="D12" s="122" t="s">
        <v>700</v>
      </c>
      <c r="E12" s="83" t="s">
        <v>10</v>
      </c>
      <c r="F12" s="79"/>
      <c r="G12" s="79"/>
      <c r="H12" s="79" t="s">
        <v>13</v>
      </c>
      <c r="I12" s="80">
        <f>IF(E12="Q1a",MucHoTro!$H$5,IF(E12="Q1b",MucHoTro!$H$6,IF(E12="Q2",MucHoTro!$H$7,IF(E12="Q3",MucHoTro!$H$8,IF(E12="Q4",MucHoTro!$H$9)))))</f>
        <v>0.9</v>
      </c>
      <c r="J12" s="78">
        <f>IF(F12="x",MucHoTro!$C$5,IF(G12="x",MucHoTro!$D$5,IF(H12="x",MucHoTro!$E$5)))</f>
        <v>1</v>
      </c>
      <c r="K12" s="81">
        <f t="shared" si="0"/>
        <v>0.9</v>
      </c>
      <c r="L12" s="127"/>
      <c r="M12" s="133"/>
      <c r="N12" s="85">
        <v>2</v>
      </c>
      <c r="O12" s="85"/>
      <c r="P12" s="85"/>
      <c r="Q12" s="85"/>
      <c r="R12" s="82">
        <f>K12*2000000</f>
        <v>1800000</v>
      </c>
      <c r="S12" s="187"/>
      <c r="T12" s="82"/>
      <c r="U12" s="78"/>
    </row>
    <row r="13" spans="1:21" s="50" customFormat="1" ht="18.75" x14ac:dyDescent="0.2">
      <c r="A13" s="78"/>
      <c r="B13" s="124"/>
      <c r="C13" s="128" t="s">
        <v>624</v>
      </c>
      <c r="D13" s="122"/>
      <c r="E13" s="83" t="s">
        <v>10</v>
      </c>
      <c r="F13" s="79"/>
      <c r="G13" s="79"/>
      <c r="H13" s="79"/>
      <c r="I13" s="80">
        <f>IF(E13="Q1a",MucHoTro!$H$5,IF(E13="Q1b",MucHoTro!$H$6,IF(E13="Q2",MucHoTro!$H$7,IF(E13="Q3",MucHoTro!$H$8,IF(E13="Q4",MucHoTro!$H$9)))))</f>
        <v>0.9</v>
      </c>
      <c r="J13" s="78" t="b">
        <f>IF(F13="x",MucHoTro!$C$5,IF(G13="x",MucHoTro!$D$5,IF(H13="x",MucHoTro!$E$5)))</f>
        <v>0</v>
      </c>
      <c r="K13" s="81">
        <f t="shared" si="0"/>
        <v>0</v>
      </c>
      <c r="L13" s="128" t="s">
        <v>624</v>
      </c>
      <c r="M13" s="133" t="s">
        <v>692</v>
      </c>
      <c r="N13" s="85"/>
      <c r="O13" s="85"/>
      <c r="P13" s="85"/>
      <c r="Q13" s="85" t="s">
        <v>13</v>
      </c>
      <c r="R13" s="82"/>
      <c r="S13" s="187">
        <f>$R$12/$N$12</f>
        <v>900000</v>
      </c>
      <c r="T13" s="82"/>
      <c r="U13" s="78"/>
    </row>
    <row r="14" spans="1:21" s="50" customFormat="1" ht="18.75" x14ac:dyDescent="0.2">
      <c r="A14" s="78"/>
      <c r="B14" s="124"/>
      <c r="C14" s="128" t="s">
        <v>346</v>
      </c>
      <c r="D14" s="122"/>
      <c r="E14" s="83" t="s">
        <v>10</v>
      </c>
      <c r="F14" s="79"/>
      <c r="G14" s="79"/>
      <c r="H14" s="79"/>
      <c r="I14" s="80">
        <f>IF(E14="Q1a",MucHoTro!$H$5,IF(E14="Q1b",MucHoTro!$H$6,IF(E14="Q2",MucHoTro!$H$7,IF(E14="Q3",MucHoTro!$H$8,IF(E14="Q4",MucHoTro!$H$9)))))</f>
        <v>0.9</v>
      </c>
      <c r="J14" s="78" t="b">
        <f>IF(F14="x",MucHoTro!$C$5,IF(G14="x",MucHoTro!$D$5,IF(H14="x",MucHoTro!$E$5)))</f>
        <v>0</v>
      </c>
      <c r="K14" s="81">
        <f t="shared" si="0"/>
        <v>0</v>
      </c>
      <c r="L14" s="128" t="s">
        <v>346</v>
      </c>
      <c r="M14" s="133" t="s">
        <v>693</v>
      </c>
      <c r="N14" s="85"/>
      <c r="O14" s="85"/>
      <c r="P14" s="85"/>
      <c r="Q14" s="85" t="s">
        <v>13</v>
      </c>
      <c r="R14" s="82"/>
      <c r="S14" s="187">
        <f>$R$12/$N$12</f>
        <v>900000</v>
      </c>
      <c r="T14" s="82"/>
      <c r="U14" s="78"/>
    </row>
    <row r="15" spans="1:21" s="50" customFormat="1" ht="63" x14ac:dyDescent="0.2">
      <c r="A15" s="78">
        <v>5</v>
      </c>
      <c r="B15" s="130" t="s">
        <v>539</v>
      </c>
      <c r="C15" s="126" t="s">
        <v>540</v>
      </c>
      <c r="D15" s="122" t="s">
        <v>700</v>
      </c>
      <c r="E15" s="83" t="s">
        <v>10</v>
      </c>
      <c r="F15" s="79" t="s">
        <v>13</v>
      </c>
      <c r="G15" s="79"/>
      <c r="H15" s="79"/>
      <c r="I15" s="80">
        <f>IF(E15="Q1a",MucHoTro!$H$5,IF(E15="Q1b",MucHoTro!$H$6,IF(E15="Q2",MucHoTro!$H$7,IF(E15="Q3",MucHoTro!$H$8,IF(E15="Q4",MucHoTro!$H$9)))))</f>
        <v>0.9</v>
      </c>
      <c r="J15" s="78">
        <f>IF(F15="x",MucHoTro!$C$5,IF(G15="x",MucHoTro!$D$5,IF(H15="x",MucHoTro!$E$5)))</f>
        <v>1.5</v>
      </c>
      <c r="K15" s="81">
        <f t="shared" si="0"/>
        <v>1.35</v>
      </c>
      <c r="L15" s="126"/>
      <c r="M15" s="133"/>
      <c r="N15" s="85">
        <v>2</v>
      </c>
      <c r="O15" s="85"/>
      <c r="P15" s="85"/>
      <c r="Q15" s="85"/>
      <c r="R15" s="82">
        <f>K15*2000000</f>
        <v>2700000</v>
      </c>
      <c r="S15" s="187"/>
      <c r="T15" s="82"/>
      <c r="U15" s="78"/>
    </row>
    <row r="16" spans="1:21" s="50" customFormat="1" ht="18.75" x14ac:dyDescent="0.2">
      <c r="A16" s="78"/>
      <c r="B16" s="130"/>
      <c r="C16" s="126" t="s">
        <v>625</v>
      </c>
      <c r="D16" s="122"/>
      <c r="E16" s="83" t="s">
        <v>10</v>
      </c>
      <c r="F16" s="79"/>
      <c r="G16" s="79"/>
      <c r="H16" s="79"/>
      <c r="I16" s="80">
        <f>IF(E16="Q1a",MucHoTro!$H$5,IF(E16="Q1b",MucHoTro!$H$6,IF(E16="Q2",MucHoTro!$H$7,IF(E16="Q3",MucHoTro!$H$8,IF(E16="Q4",MucHoTro!$H$9)))))</f>
        <v>0.9</v>
      </c>
      <c r="J16" s="78" t="b">
        <f>IF(F16="x",MucHoTro!$C$5,IF(G16="x",MucHoTro!$D$5,IF(H16="x",MucHoTro!$E$5)))</f>
        <v>0</v>
      </c>
      <c r="K16" s="81">
        <f t="shared" si="0"/>
        <v>0</v>
      </c>
      <c r="L16" s="126" t="s">
        <v>625</v>
      </c>
      <c r="M16" s="133" t="s">
        <v>334</v>
      </c>
      <c r="N16" s="85"/>
      <c r="O16" s="85" t="s">
        <v>13</v>
      </c>
      <c r="P16" s="85" t="s">
        <v>13</v>
      </c>
      <c r="Q16" s="85"/>
      <c r="R16" s="82"/>
      <c r="S16" s="187">
        <f>$R$15*0.6+($R$15*0.4)/2</f>
        <v>2160000</v>
      </c>
      <c r="T16" s="82"/>
      <c r="U16" s="78"/>
    </row>
    <row r="17" spans="1:21" s="50" customFormat="1" ht="18.75" x14ac:dyDescent="0.2">
      <c r="A17" s="78"/>
      <c r="B17" s="130"/>
      <c r="C17" s="126" t="s">
        <v>626</v>
      </c>
      <c r="D17" s="122"/>
      <c r="E17" s="83" t="s">
        <v>10</v>
      </c>
      <c r="F17" s="79"/>
      <c r="G17" s="79"/>
      <c r="H17" s="79"/>
      <c r="I17" s="80">
        <f>IF(E17="Q1a",MucHoTro!$H$5,IF(E17="Q1b",MucHoTro!$H$6,IF(E17="Q2",MucHoTro!$H$7,IF(E17="Q3",MucHoTro!$H$8,IF(E17="Q4",MucHoTro!$H$9)))))</f>
        <v>0.9</v>
      </c>
      <c r="J17" s="78" t="b">
        <f>IF(F17="x",MucHoTro!$C$5,IF(G17="x",MucHoTro!$D$5,IF(H17="x",MucHoTro!$E$5)))</f>
        <v>0</v>
      </c>
      <c r="K17" s="81">
        <f t="shared" si="0"/>
        <v>0</v>
      </c>
      <c r="L17" s="126" t="s">
        <v>626</v>
      </c>
      <c r="M17" s="133" t="s">
        <v>334</v>
      </c>
      <c r="N17" s="83"/>
      <c r="O17" s="83"/>
      <c r="P17" s="83"/>
      <c r="Q17" s="83" t="s">
        <v>13</v>
      </c>
      <c r="R17" s="82"/>
      <c r="S17" s="187">
        <f>R15*0.4/2</f>
        <v>540000</v>
      </c>
      <c r="T17" s="82"/>
      <c r="U17" s="78"/>
    </row>
    <row r="18" spans="1:21" s="50" customFormat="1" ht="63" x14ac:dyDescent="0.2">
      <c r="A18" s="78">
        <v>6</v>
      </c>
      <c r="B18" s="124" t="s">
        <v>548</v>
      </c>
      <c r="C18" s="126" t="s">
        <v>826</v>
      </c>
      <c r="D18" s="122" t="s">
        <v>700</v>
      </c>
      <c r="E18" s="83" t="s">
        <v>10</v>
      </c>
      <c r="F18" s="79" t="s">
        <v>13</v>
      </c>
      <c r="G18" s="79"/>
      <c r="H18" s="79"/>
      <c r="I18" s="80">
        <f>IF(E18="Q1a",MucHoTro!$H$5,IF(E18="Q1b",MucHoTro!$H$6,IF(E18="Q2",MucHoTro!$H$7,IF(E18="Q3",MucHoTro!$H$8,IF(E18="Q4",MucHoTro!$H$9)))))</f>
        <v>0.9</v>
      </c>
      <c r="J18" s="78">
        <f>IF(F18="x",MucHoTro!$C$5,IF(G18="x",MucHoTro!$D$5,IF(H18="x",MucHoTro!$E$5)))</f>
        <v>1.5</v>
      </c>
      <c r="K18" s="81">
        <f t="shared" si="0"/>
        <v>1.35</v>
      </c>
      <c r="L18" s="126" t="s">
        <v>549</v>
      </c>
      <c r="M18" s="133"/>
      <c r="N18" s="83">
        <v>1</v>
      </c>
      <c r="O18" s="83"/>
      <c r="P18" s="83"/>
      <c r="Q18" s="83"/>
      <c r="R18" s="82">
        <f>K18*2000000</f>
        <v>2700000</v>
      </c>
      <c r="S18" s="187"/>
      <c r="T18" s="82"/>
      <c r="U18" s="78"/>
    </row>
    <row r="19" spans="1:21" s="50" customFormat="1" ht="18.75" x14ac:dyDescent="0.2">
      <c r="A19" s="78"/>
      <c r="B19" s="124"/>
      <c r="C19" s="126" t="s">
        <v>549</v>
      </c>
      <c r="D19" s="122"/>
      <c r="E19" s="83" t="s">
        <v>10</v>
      </c>
      <c r="F19" s="79"/>
      <c r="G19" s="79"/>
      <c r="H19" s="79"/>
      <c r="I19" s="80">
        <f>IF(E19="Q1a",MucHoTro!$H$5,IF(E19="Q1b",MucHoTro!$H$6,IF(E19="Q2",MucHoTro!$H$7,IF(E19="Q3",MucHoTro!$H$8,IF(E19="Q4",MucHoTro!$H$9)))))</f>
        <v>0.9</v>
      </c>
      <c r="J19" s="78" t="b">
        <f>IF(F19="x",MucHoTro!$C$5,IF(G19="x",MucHoTro!$D$5,IF(H19="x",MucHoTro!$E$5)))</f>
        <v>0</v>
      </c>
      <c r="K19" s="81">
        <f>I19*J19</f>
        <v>0</v>
      </c>
      <c r="L19" s="126" t="s">
        <v>549</v>
      </c>
      <c r="M19" s="133" t="s">
        <v>335</v>
      </c>
      <c r="N19" s="85"/>
      <c r="O19" s="85" t="s">
        <v>13</v>
      </c>
      <c r="P19" s="85" t="s">
        <v>13</v>
      </c>
      <c r="Q19" s="85"/>
      <c r="R19" s="82"/>
      <c r="S19" s="187">
        <f>R18/N18</f>
        <v>2700000</v>
      </c>
      <c r="T19" s="82"/>
      <c r="U19" s="78"/>
    </row>
    <row r="20" spans="1:21" s="50" customFormat="1" ht="63" x14ac:dyDescent="0.2">
      <c r="A20" s="78">
        <v>7</v>
      </c>
      <c r="B20" s="124" t="s">
        <v>770</v>
      </c>
      <c r="C20" s="126" t="s">
        <v>771</v>
      </c>
      <c r="D20" s="122" t="s">
        <v>700</v>
      </c>
      <c r="E20" s="83" t="s">
        <v>10</v>
      </c>
      <c r="F20" s="79" t="s">
        <v>13</v>
      </c>
      <c r="G20" s="79"/>
      <c r="H20" s="79"/>
      <c r="I20" s="80">
        <f>IF(E20="Q1a",MucHoTro!$H$5,IF(E20="Q1b",MucHoTro!$H$6,IF(E20="Q2",MucHoTro!$H$7,IF(E20="Q3",MucHoTro!$H$8,IF(E20="Q4",MucHoTro!$H$9)))))</f>
        <v>0.9</v>
      </c>
      <c r="J20" s="78">
        <f>IF(F20="x",MucHoTro!$C$5,IF(G20="x",MucHoTro!$D$5,IF(H20="x",MucHoTro!$E$5)))</f>
        <v>1.5</v>
      </c>
      <c r="K20" s="81">
        <f t="shared" ref="K20:K22" si="1">I20*J20</f>
        <v>1.35</v>
      </c>
      <c r="L20" s="126"/>
      <c r="M20" s="133"/>
      <c r="N20" s="85">
        <v>2</v>
      </c>
      <c r="O20" s="85"/>
      <c r="P20" s="85"/>
      <c r="Q20" s="85"/>
      <c r="R20" s="82">
        <f>K20*2000000</f>
        <v>2700000</v>
      </c>
      <c r="S20" s="187"/>
      <c r="T20" s="82"/>
      <c r="U20" s="78" t="s">
        <v>774</v>
      </c>
    </row>
    <row r="21" spans="1:21" s="50" customFormat="1" ht="18.75" x14ac:dyDescent="0.2">
      <c r="A21" s="78"/>
      <c r="B21" s="124"/>
      <c r="C21" s="126" t="s">
        <v>773</v>
      </c>
      <c r="D21" s="122"/>
      <c r="E21" s="83" t="s">
        <v>10</v>
      </c>
      <c r="F21" s="79"/>
      <c r="G21" s="79"/>
      <c r="H21" s="79"/>
      <c r="I21" s="80">
        <f>IF(E21="Q1a",MucHoTro!$H$5,IF(E21="Q1b",MucHoTro!$H$6,IF(E21="Q2",MucHoTro!$H$7,IF(E21="Q3",MucHoTro!$H$8,IF(E21="Q4",MucHoTro!$H$9)))))</f>
        <v>0.9</v>
      </c>
      <c r="J21" s="78" t="b">
        <f>IF(F21="x",MucHoTro!$C$5,IF(G21="x",MucHoTro!$D$5,IF(H21="x",MucHoTro!$E$5)))</f>
        <v>0</v>
      </c>
      <c r="K21" s="81">
        <f t="shared" si="1"/>
        <v>0</v>
      </c>
      <c r="L21" s="126" t="s">
        <v>773</v>
      </c>
      <c r="M21" s="133" t="s">
        <v>692</v>
      </c>
      <c r="N21" s="85"/>
      <c r="O21" s="85" t="s">
        <v>13</v>
      </c>
      <c r="P21" s="85" t="s">
        <v>13</v>
      </c>
      <c r="Q21" s="85"/>
      <c r="R21" s="82"/>
      <c r="S21" s="187">
        <f>$R$20*0.6+(R20*0.4/2)</f>
        <v>2160000</v>
      </c>
      <c r="T21" s="82"/>
      <c r="U21" s="78"/>
    </row>
    <row r="22" spans="1:21" s="50" customFormat="1" ht="18.75" x14ac:dyDescent="0.2">
      <c r="A22" s="78"/>
      <c r="B22" s="124"/>
      <c r="C22" s="126" t="s">
        <v>772</v>
      </c>
      <c r="D22" s="122"/>
      <c r="E22" s="83" t="s">
        <v>10</v>
      </c>
      <c r="F22" s="79"/>
      <c r="G22" s="79"/>
      <c r="H22" s="79"/>
      <c r="I22" s="80">
        <f>IF(E22="Q1a",MucHoTro!$H$5,IF(E22="Q1b",MucHoTro!$H$6,IF(E22="Q2",MucHoTro!$H$7,IF(E22="Q3",MucHoTro!$H$8,IF(E22="Q4",MucHoTro!$H$9)))))</f>
        <v>0.9</v>
      </c>
      <c r="J22" s="78" t="b">
        <f>IF(F22="x",MucHoTro!$C$5,IF(G22="x",MucHoTro!$D$5,IF(H22="x",MucHoTro!$E$5)))</f>
        <v>0</v>
      </c>
      <c r="K22" s="81">
        <f t="shared" si="1"/>
        <v>0</v>
      </c>
      <c r="L22" s="126" t="s">
        <v>772</v>
      </c>
      <c r="M22" s="133" t="s">
        <v>692</v>
      </c>
      <c r="N22" s="85"/>
      <c r="O22" s="85"/>
      <c r="P22" s="85"/>
      <c r="Q22" s="85" t="s">
        <v>13</v>
      </c>
      <c r="R22" s="82"/>
      <c r="S22" s="187">
        <f>R20*0.4/2</f>
        <v>540000</v>
      </c>
      <c r="T22" s="82"/>
      <c r="U22" s="78"/>
    </row>
    <row r="23" spans="1:21" s="50" customFormat="1" ht="63" x14ac:dyDescent="0.2">
      <c r="A23" s="78">
        <v>8</v>
      </c>
      <c r="B23" s="124" t="s">
        <v>481</v>
      </c>
      <c r="C23" s="125" t="s">
        <v>482</v>
      </c>
      <c r="D23" s="122" t="s">
        <v>701</v>
      </c>
      <c r="E23" s="83" t="s">
        <v>9</v>
      </c>
      <c r="F23" s="79" t="s">
        <v>13</v>
      </c>
      <c r="G23" s="79"/>
      <c r="H23" s="79"/>
      <c r="I23" s="80">
        <f>IF(E23="Q1a",MucHoTro!$H$5,IF(E23="Q1b",MucHoTro!$H$6,IF(E23="Q2",MucHoTro!$H$7,IF(E23="Q3",MucHoTro!$H$8,IF(E23="Q4",MucHoTro!$H$9)))))</f>
        <v>1.1000000000000001</v>
      </c>
      <c r="J23" s="78">
        <f>IF(F23="x",MucHoTro!$C$5,IF(G23="x",MucHoTro!$D$5,IF(H23="x",MucHoTro!$E$5)))</f>
        <v>1.5</v>
      </c>
      <c r="K23" s="81">
        <f t="shared" si="0"/>
        <v>1.6500000000000001</v>
      </c>
      <c r="L23" s="125"/>
      <c r="M23" s="133"/>
      <c r="N23" s="85">
        <v>1</v>
      </c>
      <c r="O23" s="85"/>
      <c r="P23" s="85"/>
      <c r="Q23" s="85"/>
      <c r="R23" s="82">
        <f>K23*2000000</f>
        <v>3300000.0000000005</v>
      </c>
      <c r="S23" s="187"/>
      <c r="T23" s="82"/>
      <c r="U23" s="78"/>
    </row>
    <row r="24" spans="1:21" s="50" customFormat="1" ht="18.75" x14ac:dyDescent="0.2">
      <c r="A24" s="78"/>
      <c r="B24" s="124"/>
      <c r="C24" s="126" t="s">
        <v>627</v>
      </c>
      <c r="D24" s="122"/>
      <c r="E24" s="83" t="s">
        <v>9</v>
      </c>
      <c r="F24" s="79"/>
      <c r="G24" s="79"/>
      <c r="H24" s="79"/>
      <c r="I24" s="80">
        <f>IF(E24="Q1a",MucHoTro!$H$5,IF(E24="Q1b",MucHoTro!$H$6,IF(E24="Q2",MucHoTro!$H$7,IF(E24="Q3",MucHoTro!$H$8,IF(E24="Q4",MucHoTro!$H$9)))))</f>
        <v>1.1000000000000001</v>
      </c>
      <c r="J24" s="78" t="b">
        <f>IF(F24="x",MucHoTro!$C$5,IF(G24="x",MucHoTro!$D$5,IF(H24="x",MucHoTro!$E$5)))</f>
        <v>0</v>
      </c>
      <c r="K24" s="81">
        <f t="shared" si="0"/>
        <v>0</v>
      </c>
      <c r="L24" s="126" t="s">
        <v>627</v>
      </c>
      <c r="M24" s="133" t="s">
        <v>333</v>
      </c>
      <c r="N24" s="83"/>
      <c r="O24" s="83"/>
      <c r="P24" s="83"/>
      <c r="Q24" s="83" t="s">
        <v>13</v>
      </c>
      <c r="R24" s="82"/>
      <c r="S24" s="187">
        <f>R23/N23</f>
        <v>3300000.0000000005</v>
      </c>
      <c r="T24" s="82"/>
      <c r="U24" s="78"/>
    </row>
    <row r="25" spans="1:21" s="50" customFormat="1" ht="63" x14ac:dyDescent="0.2">
      <c r="A25" s="78">
        <v>9</v>
      </c>
      <c r="B25" s="131" t="s">
        <v>607</v>
      </c>
      <c r="C25" s="125" t="s">
        <v>608</v>
      </c>
      <c r="D25" s="122" t="s">
        <v>702</v>
      </c>
      <c r="E25" s="169" t="s">
        <v>9</v>
      </c>
      <c r="F25" s="79"/>
      <c r="G25" s="79"/>
      <c r="H25" s="79" t="s">
        <v>13</v>
      </c>
      <c r="I25" s="80">
        <f>IF(E25="Q1a",MucHoTro!$H$5,IF(E25="Q1b",MucHoTro!$H$6,IF(E25="Q2",MucHoTro!$H$7,IF(E25="Q3",MucHoTro!$H$8,IF(E25="Q4",MucHoTro!$H$9)))))</f>
        <v>1.1000000000000001</v>
      </c>
      <c r="J25" s="78">
        <f>IF(F25="x",MucHoTro!$C$5,IF(G25="x",MucHoTro!$D$5,IF(H25="x",MucHoTro!$E$5)))</f>
        <v>1</v>
      </c>
      <c r="K25" s="81">
        <f t="shared" si="0"/>
        <v>1.1000000000000001</v>
      </c>
      <c r="L25" s="125"/>
      <c r="M25" s="133"/>
      <c r="N25" s="85">
        <v>1</v>
      </c>
      <c r="O25" s="85"/>
      <c r="P25" s="85"/>
      <c r="Q25" s="85"/>
      <c r="R25" s="82">
        <f>K25*2000000</f>
        <v>2200000</v>
      </c>
      <c r="S25" s="187"/>
      <c r="T25" s="82"/>
      <c r="U25" s="78"/>
    </row>
    <row r="26" spans="1:21" s="50" customFormat="1" ht="18.75" x14ac:dyDescent="0.2">
      <c r="A26" s="78"/>
      <c r="B26" s="131"/>
      <c r="C26" s="126" t="s">
        <v>627</v>
      </c>
      <c r="D26" s="122"/>
      <c r="E26" s="169" t="s">
        <v>9</v>
      </c>
      <c r="F26" s="79"/>
      <c r="G26" s="79"/>
      <c r="H26" s="79" t="s">
        <v>13</v>
      </c>
      <c r="I26" s="80">
        <f>IF(E26="Q1a",MucHoTro!$H$5,IF(E26="Q1b",MucHoTro!$H$6,IF(E26="Q2",MucHoTro!$H$7,IF(E26="Q3",MucHoTro!$H$8,IF(E26="Q4",MucHoTro!$H$9)))))</f>
        <v>1.1000000000000001</v>
      </c>
      <c r="J26" s="78">
        <f>IF(F26="x",MucHoTro!$C$5,IF(G26="x",MucHoTro!$D$5,IF(H26="x",MucHoTro!$E$5)))</f>
        <v>1</v>
      </c>
      <c r="K26" s="81">
        <f t="shared" si="0"/>
        <v>1.1000000000000001</v>
      </c>
      <c r="L26" s="126" t="s">
        <v>627</v>
      </c>
      <c r="M26" s="133" t="s">
        <v>333</v>
      </c>
      <c r="N26" s="83"/>
      <c r="O26" s="83"/>
      <c r="P26" s="83"/>
      <c r="Q26" s="83" t="s">
        <v>13</v>
      </c>
      <c r="R26" s="82"/>
      <c r="S26" s="187">
        <f>R25/N25</f>
        <v>2200000</v>
      </c>
      <c r="T26" s="82"/>
      <c r="U26" s="78"/>
    </row>
    <row r="27" spans="1:21" s="50" customFormat="1" ht="47.25" x14ac:dyDescent="0.2">
      <c r="A27" s="78">
        <v>10</v>
      </c>
      <c r="B27" s="124" t="s">
        <v>378</v>
      </c>
      <c r="C27" s="126" t="s">
        <v>379</v>
      </c>
      <c r="D27" s="122" t="s">
        <v>703</v>
      </c>
      <c r="E27" s="83" t="s">
        <v>9</v>
      </c>
      <c r="F27" s="79" t="s">
        <v>13</v>
      </c>
      <c r="G27" s="79"/>
      <c r="H27" s="79"/>
      <c r="I27" s="80">
        <f>IF(E27="Q1a",MucHoTro!$H$5,IF(E27="Q1b",MucHoTro!$H$6,IF(E27="Q2",MucHoTro!$H$7,IF(E27="Q3",MucHoTro!$H$8,IF(E27="Q4",MucHoTro!$H$9)))))</f>
        <v>1.1000000000000001</v>
      </c>
      <c r="J27" s="78">
        <f>IF(F27="x",MucHoTro!$C$5,IF(G27="x",MucHoTro!$D$5,IF(H27="x",MucHoTro!$E$5)))</f>
        <v>1.5</v>
      </c>
      <c r="K27" s="81">
        <f t="shared" si="0"/>
        <v>1.6500000000000001</v>
      </c>
      <c r="L27" s="126"/>
      <c r="M27" s="133"/>
      <c r="N27" s="85">
        <v>3</v>
      </c>
      <c r="O27" s="85"/>
      <c r="P27" s="85"/>
      <c r="Q27" s="85"/>
      <c r="R27" s="82">
        <f>K27*2000000</f>
        <v>3300000.0000000005</v>
      </c>
      <c r="S27" s="187"/>
      <c r="T27" s="82"/>
      <c r="U27" s="78"/>
    </row>
    <row r="28" spans="1:21" s="50" customFormat="1" ht="18.75" x14ac:dyDescent="0.2">
      <c r="A28" s="78"/>
      <c r="B28" s="124"/>
      <c r="C28" s="126" t="s">
        <v>628</v>
      </c>
      <c r="D28" s="122"/>
      <c r="E28" s="83" t="s">
        <v>9</v>
      </c>
      <c r="F28" s="79"/>
      <c r="G28" s="79"/>
      <c r="H28" s="79" t="s">
        <v>13</v>
      </c>
      <c r="I28" s="80">
        <f>IF(E28="Q1a",MucHoTro!$H$5,IF(E28="Q1b",MucHoTro!$H$6,IF(E28="Q2",MucHoTro!$H$7,IF(E28="Q3",MucHoTro!$H$8,IF(E28="Q4",MucHoTro!$H$9)))))</f>
        <v>1.1000000000000001</v>
      </c>
      <c r="J28" s="78">
        <f>IF(F28="x",MucHoTro!$C$5,IF(G28="x",MucHoTro!$D$5,IF(H28="x",MucHoTro!$E$5)))</f>
        <v>1</v>
      </c>
      <c r="K28" s="81">
        <f t="shared" si="0"/>
        <v>1.1000000000000001</v>
      </c>
      <c r="L28" s="126" t="s">
        <v>628</v>
      </c>
      <c r="M28" s="133" t="s">
        <v>694</v>
      </c>
      <c r="N28" s="83"/>
      <c r="O28" s="83" t="s">
        <v>13</v>
      </c>
      <c r="P28" s="83" t="s">
        <v>13</v>
      </c>
      <c r="Q28" s="83"/>
      <c r="R28" s="82"/>
      <c r="S28" s="187">
        <f>R27*0.6+R27*0.4/3</f>
        <v>2420000.0000000005</v>
      </c>
      <c r="T28" s="82"/>
      <c r="U28" s="78"/>
    </row>
    <row r="29" spans="1:21" s="50" customFormat="1" ht="18.75" x14ac:dyDescent="0.2">
      <c r="A29" s="78"/>
      <c r="B29" s="124"/>
      <c r="C29" s="126" t="s">
        <v>629</v>
      </c>
      <c r="D29" s="122"/>
      <c r="E29" s="83" t="s">
        <v>9</v>
      </c>
      <c r="F29" s="79"/>
      <c r="G29" s="79"/>
      <c r="H29" s="79" t="s">
        <v>13</v>
      </c>
      <c r="I29" s="80">
        <f>IF(E29="Q1a",MucHoTro!$H$5,IF(E29="Q1b",MucHoTro!$H$6,IF(E29="Q2",MucHoTro!$H$7,IF(E29="Q3",MucHoTro!$H$8,IF(E29="Q4",MucHoTro!$H$9)))))</f>
        <v>1.1000000000000001</v>
      </c>
      <c r="J29" s="78">
        <f>IF(F29="x",MucHoTro!$C$5,IF(G29="x",MucHoTro!$D$5,IF(H29="x",MucHoTro!$E$5)))</f>
        <v>1</v>
      </c>
      <c r="K29" s="81">
        <f t="shared" si="0"/>
        <v>1.1000000000000001</v>
      </c>
      <c r="L29" s="126" t="s">
        <v>629</v>
      </c>
      <c r="M29" s="133" t="s">
        <v>694</v>
      </c>
      <c r="N29" s="85"/>
      <c r="O29" s="85"/>
      <c r="P29" s="85"/>
      <c r="Q29" s="85" t="s">
        <v>13</v>
      </c>
      <c r="R29" s="82"/>
      <c r="S29" s="187">
        <f>$R$27*0.4/3</f>
        <v>440000.00000000006</v>
      </c>
      <c r="T29" s="82"/>
      <c r="U29" s="78"/>
    </row>
    <row r="30" spans="1:21" s="50" customFormat="1" ht="18.75" x14ac:dyDescent="0.2">
      <c r="A30" s="78"/>
      <c r="B30" s="124"/>
      <c r="C30" s="126" t="s">
        <v>291</v>
      </c>
      <c r="D30" s="122"/>
      <c r="E30" s="83" t="s">
        <v>9</v>
      </c>
      <c r="F30" s="79"/>
      <c r="G30" s="79"/>
      <c r="H30" s="79" t="s">
        <v>13</v>
      </c>
      <c r="I30" s="80">
        <f>IF(E30="Q1a",MucHoTro!$H$5,IF(E30="Q1b",MucHoTro!$H$6,IF(E30="Q2",MucHoTro!$H$7,IF(E30="Q3",MucHoTro!$H$8,IF(E30="Q4",MucHoTro!$H$9)))))</f>
        <v>1.1000000000000001</v>
      </c>
      <c r="J30" s="78">
        <f>IF(F30="x",MucHoTro!$C$5,IF(G30="x",MucHoTro!$D$5,IF(H30="x",MucHoTro!$E$5)))</f>
        <v>1</v>
      </c>
      <c r="K30" s="81">
        <f t="shared" si="0"/>
        <v>1.1000000000000001</v>
      </c>
      <c r="L30" s="126" t="s">
        <v>291</v>
      </c>
      <c r="M30" s="133" t="s">
        <v>694</v>
      </c>
      <c r="N30" s="85"/>
      <c r="O30" s="85"/>
      <c r="P30" s="85"/>
      <c r="Q30" s="85" t="s">
        <v>13</v>
      </c>
      <c r="R30" s="82"/>
      <c r="S30" s="187">
        <f>$R$27*0.4/3</f>
        <v>440000.00000000006</v>
      </c>
      <c r="T30" s="82"/>
      <c r="U30" s="78"/>
    </row>
    <row r="31" spans="1:21" s="50" customFormat="1" ht="47.25" x14ac:dyDescent="0.2">
      <c r="A31" s="78">
        <v>11</v>
      </c>
      <c r="B31" s="124" t="s">
        <v>394</v>
      </c>
      <c r="C31" s="126" t="s">
        <v>395</v>
      </c>
      <c r="D31" s="122" t="s">
        <v>314</v>
      </c>
      <c r="E31" s="84" t="s">
        <v>9</v>
      </c>
      <c r="F31" s="79" t="s">
        <v>13</v>
      </c>
      <c r="G31" s="79"/>
      <c r="H31" s="79"/>
      <c r="I31" s="80">
        <f>IF(E31="Q1a",MucHoTro!$H$5,IF(E31="Q1b",MucHoTro!$H$6,IF(E31="Q2",MucHoTro!$H$7,IF(E31="Q3",MucHoTro!$H$8,IF(E31="Q4",MucHoTro!$H$9)))))</f>
        <v>1.1000000000000001</v>
      </c>
      <c r="J31" s="78">
        <f>IF(F31="x",MucHoTro!$C$5,IF(G31="x",MucHoTro!$D$5,IF(H31="x",MucHoTro!$E$5)))</f>
        <v>1.5</v>
      </c>
      <c r="K31" s="81">
        <f t="shared" si="0"/>
        <v>1.6500000000000001</v>
      </c>
      <c r="L31" s="126"/>
      <c r="M31" s="133"/>
      <c r="N31" s="85">
        <v>1</v>
      </c>
      <c r="O31" s="85"/>
      <c r="P31" s="85"/>
      <c r="Q31" s="85"/>
      <c r="R31" s="82">
        <f>K31*2000000</f>
        <v>3300000.0000000005</v>
      </c>
      <c r="S31" s="187"/>
      <c r="T31" s="82"/>
      <c r="U31" s="78"/>
    </row>
    <row r="32" spans="1:21" s="50" customFormat="1" ht="18.75" x14ac:dyDescent="0.2">
      <c r="A32" s="78"/>
      <c r="B32" s="124"/>
      <c r="C32" s="126" t="s">
        <v>630</v>
      </c>
      <c r="D32" s="122"/>
      <c r="E32" s="84" t="s">
        <v>9</v>
      </c>
      <c r="F32" s="79"/>
      <c r="G32" s="79"/>
      <c r="H32" s="79"/>
      <c r="I32" s="80">
        <f>IF(E32="Q1a",MucHoTro!$H$5,IF(E32="Q1b",MucHoTro!$H$6,IF(E32="Q2",MucHoTro!$H$7,IF(E32="Q3",MucHoTro!$H$8,IF(E32="Q4",MucHoTro!$H$9)))))</f>
        <v>1.1000000000000001</v>
      </c>
      <c r="J32" s="78" t="b">
        <f>IF(F32="x",MucHoTro!$C$5,IF(G32="x",MucHoTro!$D$5,IF(H32="x",MucHoTro!$E$5)))</f>
        <v>0</v>
      </c>
      <c r="K32" s="81">
        <f t="shared" si="0"/>
        <v>0</v>
      </c>
      <c r="L32" s="126" t="s">
        <v>630</v>
      </c>
      <c r="M32" s="133" t="s">
        <v>694</v>
      </c>
      <c r="N32" s="107"/>
      <c r="O32" s="107" t="s">
        <v>13</v>
      </c>
      <c r="P32" s="107" t="s">
        <v>13</v>
      </c>
      <c r="Q32" s="107"/>
      <c r="R32" s="82"/>
      <c r="S32" s="187">
        <f>R31/N31</f>
        <v>3300000.0000000005</v>
      </c>
      <c r="T32" s="82"/>
      <c r="U32" s="78"/>
    </row>
    <row r="33" spans="1:21" s="50" customFormat="1" ht="47.25" x14ac:dyDescent="0.2">
      <c r="A33" s="78">
        <v>12</v>
      </c>
      <c r="B33" s="124" t="s">
        <v>398</v>
      </c>
      <c r="C33" s="126" t="s">
        <v>399</v>
      </c>
      <c r="D33" s="122" t="s">
        <v>326</v>
      </c>
      <c r="E33" s="84" t="s">
        <v>10</v>
      </c>
      <c r="F33" s="79" t="s">
        <v>13</v>
      </c>
      <c r="G33" s="79"/>
      <c r="H33" s="79"/>
      <c r="I33" s="80">
        <f>IF(E33="Q1a",MucHoTro!$H$5,IF(E33="Q1b",MucHoTro!$H$6,IF(E33="Q2",MucHoTro!$H$7,IF(E33="Q3",MucHoTro!$H$8,IF(E33="Q4",MucHoTro!$H$9)))))</f>
        <v>0.9</v>
      </c>
      <c r="J33" s="78">
        <f>IF(F33="x",MucHoTro!$C$5,IF(G33="x",MucHoTro!$D$5,IF(H33="x",MucHoTro!$E$5)))</f>
        <v>1.5</v>
      </c>
      <c r="K33" s="81">
        <f t="shared" si="0"/>
        <v>1.35</v>
      </c>
      <c r="L33" s="126"/>
      <c r="M33" s="133"/>
      <c r="N33" s="83">
        <v>5</v>
      </c>
      <c r="O33" s="83"/>
      <c r="P33" s="83"/>
      <c r="Q33" s="83"/>
      <c r="R33" s="82">
        <f>K33*2000000</f>
        <v>2700000</v>
      </c>
      <c r="S33" s="187"/>
      <c r="T33" s="82"/>
      <c r="U33" s="78"/>
    </row>
    <row r="34" spans="1:21" s="50" customFormat="1" ht="18.75" x14ac:dyDescent="0.2">
      <c r="A34" s="78"/>
      <c r="B34" s="124"/>
      <c r="C34" s="126" t="s">
        <v>631</v>
      </c>
      <c r="D34" s="122"/>
      <c r="E34" s="84" t="s">
        <v>10</v>
      </c>
      <c r="F34" s="79"/>
      <c r="G34" s="79"/>
      <c r="H34" s="79"/>
      <c r="I34" s="80">
        <f>IF(E34="Q1a",MucHoTro!$H$5,IF(E34="Q1b",MucHoTro!$H$6,IF(E34="Q2",MucHoTro!$H$7,IF(E34="Q3",MucHoTro!$H$8,IF(E34="Q4",MucHoTro!$H$9)))))</f>
        <v>0.9</v>
      </c>
      <c r="J34" s="78" t="b">
        <f>IF(F34="x",MucHoTro!$C$5,IF(G34="x",MucHoTro!$D$5,IF(H34="x",MucHoTro!$E$5)))</f>
        <v>0</v>
      </c>
      <c r="K34" s="81">
        <f t="shared" ref="K34:K98" si="2">I34*J34</f>
        <v>0</v>
      </c>
      <c r="L34" s="126" t="s">
        <v>631</v>
      </c>
      <c r="M34" s="133"/>
      <c r="N34" s="83"/>
      <c r="O34" s="83" t="s">
        <v>13</v>
      </c>
      <c r="P34" s="83" t="s">
        <v>13</v>
      </c>
      <c r="Q34" s="83"/>
      <c r="R34" s="82"/>
      <c r="S34" s="187">
        <f>R33*0.6+R33*0.4/5</f>
        <v>1836000</v>
      </c>
      <c r="T34" s="82"/>
      <c r="U34" s="78"/>
    </row>
    <row r="35" spans="1:21" s="50" customFormat="1" ht="18.75" x14ac:dyDescent="0.2">
      <c r="A35" s="78"/>
      <c r="B35" s="124"/>
      <c r="C35" s="126" t="s">
        <v>632</v>
      </c>
      <c r="D35" s="122"/>
      <c r="E35" s="84" t="s">
        <v>10</v>
      </c>
      <c r="F35" s="79"/>
      <c r="G35" s="79"/>
      <c r="H35" s="79"/>
      <c r="I35" s="80">
        <f>IF(E35="Q1a",MucHoTro!$H$5,IF(E35="Q1b",MucHoTro!$H$6,IF(E35="Q2",MucHoTro!$H$7,IF(E35="Q3",MucHoTro!$H$8,IF(E35="Q4",MucHoTro!$H$9)))))</f>
        <v>0.9</v>
      </c>
      <c r="J35" s="78" t="b">
        <f>IF(F35="x",MucHoTro!$C$5,IF(G35="x",MucHoTro!$D$5,IF(H35="x",MucHoTro!$E$5)))</f>
        <v>0</v>
      </c>
      <c r="K35" s="81">
        <f t="shared" si="2"/>
        <v>0</v>
      </c>
      <c r="L35" s="126" t="s">
        <v>632</v>
      </c>
      <c r="M35" s="133"/>
      <c r="N35" s="83"/>
      <c r="O35" s="83"/>
      <c r="P35" s="83"/>
      <c r="Q35" s="83" t="s">
        <v>13</v>
      </c>
      <c r="R35" s="82"/>
      <c r="S35" s="187">
        <f>$R$33*0.4/5</f>
        <v>216000</v>
      </c>
      <c r="T35" s="82"/>
      <c r="U35" s="78"/>
    </row>
    <row r="36" spans="1:21" s="50" customFormat="1" ht="18.75" x14ac:dyDescent="0.2">
      <c r="A36" s="78"/>
      <c r="B36" s="124"/>
      <c r="C36" s="126" t="s">
        <v>633</v>
      </c>
      <c r="D36" s="122"/>
      <c r="E36" s="84" t="s">
        <v>10</v>
      </c>
      <c r="F36" s="79"/>
      <c r="G36" s="79"/>
      <c r="H36" s="79"/>
      <c r="I36" s="80">
        <f>IF(E36="Q1a",MucHoTro!$H$5,IF(E36="Q1b",MucHoTro!$H$6,IF(E36="Q2",MucHoTro!$H$7,IF(E36="Q3",MucHoTro!$H$8,IF(E36="Q4",MucHoTro!$H$9)))))</f>
        <v>0.9</v>
      </c>
      <c r="J36" s="78" t="b">
        <f>IF(F36="x",MucHoTro!$C$5,IF(G36="x",MucHoTro!$D$5,IF(H36="x",MucHoTro!$E$5)))</f>
        <v>0</v>
      </c>
      <c r="K36" s="81">
        <f t="shared" si="2"/>
        <v>0</v>
      </c>
      <c r="L36" s="126" t="s">
        <v>633</v>
      </c>
      <c r="M36" s="133"/>
      <c r="N36" s="83"/>
      <c r="O36" s="83"/>
      <c r="P36" s="83"/>
      <c r="Q36" s="83" t="s">
        <v>13</v>
      </c>
      <c r="R36" s="82"/>
      <c r="S36" s="187">
        <f t="shared" ref="S36:S38" si="3">$R$33*0.4/5</f>
        <v>216000</v>
      </c>
      <c r="T36" s="82"/>
      <c r="U36" s="78"/>
    </row>
    <row r="37" spans="1:21" s="50" customFormat="1" ht="18.75" x14ac:dyDescent="0.2">
      <c r="A37" s="78"/>
      <c r="B37" s="124"/>
      <c r="C37" s="126" t="s">
        <v>634</v>
      </c>
      <c r="D37" s="122"/>
      <c r="E37" s="84" t="s">
        <v>10</v>
      </c>
      <c r="F37" s="79"/>
      <c r="G37" s="79"/>
      <c r="H37" s="79"/>
      <c r="I37" s="80">
        <f>IF(E37="Q1a",MucHoTro!$H$5,IF(E37="Q1b",MucHoTro!$H$6,IF(E37="Q2",MucHoTro!$H$7,IF(E37="Q3",MucHoTro!$H$8,IF(E37="Q4",MucHoTro!$H$9)))))</f>
        <v>0.9</v>
      </c>
      <c r="J37" s="78" t="b">
        <f>IF(F37="x",MucHoTro!$C$5,IF(G37="x",MucHoTro!$D$5,IF(H37="x",MucHoTro!$E$5)))</f>
        <v>0</v>
      </c>
      <c r="K37" s="81">
        <f t="shared" si="2"/>
        <v>0</v>
      </c>
      <c r="L37" s="126" t="s">
        <v>634</v>
      </c>
      <c r="M37" s="133"/>
      <c r="N37" s="83"/>
      <c r="O37" s="83"/>
      <c r="P37" s="83"/>
      <c r="Q37" s="83" t="s">
        <v>13</v>
      </c>
      <c r="R37" s="82"/>
      <c r="S37" s="187">
        <f t="shared" si="3"/>
        <v>216000</v>
      </c>
      <c r="T37" s="82"/>
      <c r="U37" s="78"/>
    </row>
    <row r="38" spans="1:21" s="50" customFormat="1" ht="18.75" x14ac:dyDescent="0.2">
      <c r="A38" s="78"/>
      <c r="B38" s="124"/>
      <c r="C38" s="126" t="s">
        <v>635</v>
      </c>
      <c r="D38" s="122"/>
      <c r="E38" s="84" t="s">
        <v>10</v>
      </c>
      <c r="F38" s="79"/>
      <c r="G38" s="79"/>
      <c r="H38" s="79"/>
      <c r="I38" s="80">
        <f>IF(E38="Q1a",MucHoTro!$H$5,IF(E38="Q1b",MucHoTro!$H$6,IF(E38="Q2",MucHoTro!$H$7,IF(E38="Q3",MucHoTro!$H$8,IF(E38="Q4",MucHoTro!$H$9)))))</f>
        <v>0.9</v>
      </c>
      <c r="J38" s="78" t="b">
        <f>IF(F38="x",MucHoTro!$C$5,IF(G38="x",MucHoTro!$D$5,IF(H38="x",MucHoTro!$E$5)))</f>
        <v>0</v>
      </c>
      <c r="K38" s="81">
        <f t="shared" si="2"/>
        <v>0</v>
      </c>
      <c r="L38" s="126" t="s">
        <v>635</v>
      </c>
      <c r="M38" s="133"/>
      <c r="N38" s="83"/>
      <c r="O38" s="83"/>
      <c r="P38" s="83"/>
      <c r="Q38" s="83" t="s">
        <v>13</v>
      </c>
      <c r="R38" s="82"/>
      <c r="S38" s="187">
        <f t="shared" si="3"/>
        <v>216000</v>
      </c>
      <c r="T38" s="82"/>
      <c r="U38" s="78"/>
    </row>
    <row r="39" spans="1:21" s="50" customFormat="1" ht="63" x14ac:dyDescent="0.2">
      <c r="A39" s="78">
        <v>13</v>
      </c>
      <c r="B39" s="130" t="s">
        <v>437</v>
      </c>
      <c r="C39" s="125" t="s">
        <v>438</v>
      </c>
      <c r="D39" s="122" t="s">
        <v>704</v>
      </c>
      <c r="E39" s="84" t="s">
        <v>9</v>
      </c>
      <c r="F39" s="79"/>
      <c r="G39" s="79" t="s">
        <v>13</v>
      </c>
      <c r="H39" s="79"/>
      <c r="I39" s="80">
        <f>IF(E39="Q1a",MucHoTro!$H$5,IF(E39="Q1b",MucHoTro!$H$6,IF(E39="Q2",MucHoTro!$H$7,IF(E39="Q3",MucHoTro!$H$8,IF(E39="Q4",MucHoTro!$H$9)))))</f>
        <v>1.1000000000000001</v>
      </c>
      <c r="J39" s="78">
        <f>IF(F39="x",MucHoTro!$C$5,IF(G39="x",MucHoTro!$D$5,IF(H39="x",MucHoTro!$E$5)))</f>
        <v>1.25</v>
      </c>
      <c r="K39" s="81">
        <f t="shared" si="2"/>
        <v>1.375</v>
      </c>
      <c r="L39" s="125"/>
      <c r="M39" s="133"/>
      <c r="N39" s="83">
        <v>2</v>
      </c>
      <c r="O39" s="83"/>
      <c r="P39" s="83"/>
      <c r="Q39" s="83"/>
      <c r="R39" s="82">
        <f>K39*2000000</f>
        <v>2750000</v>
      </c>
      <c r="S39" s="187"/>
      <c r="T39" s="82"/>
      <c r="U39" s="78"/>
    </row>
    <row r="40" spans="1:21" s="50" customFormat="1" ht="18.75" x14ac:dyDescent="0.2">
      <c r="A40" s="78"/>
      <c r="B40" s="130"/>
      <c r="C40" s="126" t="s">
        <v>291</v>
      </c>
      <c r="D40" s="122"/>
      <c r="E40" s="84" t="s">
        <v>9</v>
      </c>
      <c r="F40" s="79"/>
      <c r="G40" s="79" t="s">
        <v>13</v>
      </c>
      <c r="H40" s="79"/>
      <c r="I40" s="80">
        <f>IF(E40="Q1a",MucHoTro!$H$5,IF(E40="Q1b",MucHoTro!$H$6,IF(E40="Q2",MucHoTro!$H$7,IF(E40="Q3",MucHoTro!$H$8,IF(E40="Q4",MucHoTro!$H$9)))))</f>
        <v>1.1000000000000001</v>
      </c>
      <c r="J40" s="78">
        <f>IF(F40="x",MucHoTro!$C$5,IF(G40="x",MucHoTro!$D$5,IF(H40="x",MucHoTro!$E$5)))</f>
        <v>1.25</v>
      </c>
      <c r="K40" s="81">
        <f t="shared" si="2"/>
        <v>1.375</v>
      </c>
      <c r="L40" s="126" t="s">
        <v>291</v>
      </c>
      <c r="M40" s="133"/>
      <c r="N40" s="83"/>
      <c r="O40" s="83"/>
      <c r="P40" s="83"/>
      <c r="Q40" s="83" t="s">
        <v>13</v>
      </c>
      <c r="R40" s="82"/>
      <c r="S40" s="187">
        <f>R39*0.7/2</f>
        <v>962499.99999999988</v>
      </c>
      <c r="T40" s="82"/>
      <c r="U40" s="78"/>
    </row>
    <row r="41" spans="1:21" s="50" customFormat="1" ht="18.75" x14ac:dyDescent="0.2">
      <c r="A41" s="78"/>
      <c r="B41" s="130"/>
      <c r="C41" s="126" t="s">
        <v>628</v>
      </c>
      <c r="D41" s="122"/>
      <c r="E41" s="84" t="s">
        <v>9</v>
      </c>
      <c r="F41" s="79"/>
      <c r="G41" s="79" t="s">
        <v>13</v>
      </c>
      <c r="H41" s="79"/>
      <c r="I41" s="80">
        <f>IF(E41="Q1a",MucHoTro!$H$5,IF(E41="Q1b",MucHoTro!$H$6,IF(E41="Q2",MucHoTro!$H$7,IF(E41="Q3",MucHoTro!$H$8,IF(E41="Q4",MucHoTro!$H$9)))))</f>
        <v>1.1000000000000001</v>
      </c>
      <c r="J41" s="78">
        <f>IF(F41="x",MucHoTro!$C$5,IF(G41="x",MucHoTro!$D$5,IF(H41="x",MucHoTro!$E$5)))</f>
        <v>1.25</v>
      </c>
      <c r="K41" s="81">
        <f t="shared" si="2"/>
        <v>1.375</v>
      </c>
      <c r="L41" s="126" t="s">
        <v>628</v>
      </c>
      <c r="M41" s="133"/>
      <c r="N41" s="83"/>
      <c r="O41" s="83"/>
      <c r="P41" s="83" t="s">
        <v>13</v>
      </c>
      <c r="Q41" s="83"/>
      <c r="R41" s="82"/>
      <c r="S41" s="187">
        <f>R39*0.3+R39*0.7/2</f>
        <v>1787500</v>
      </c>
      <c r="T41" s="82"/>
      <c r="U41" s="78"/>
    </row>
    <row r="42" spans="1:21" s="50" customFormat="1" ht="63" x14ac:dyDescent="0.2">
      <c r="A42" s="78">
        <v>14</v>
      </c>
      <c r="B42" s="124" t="s">
        <v>477</v>
      </c>
      <c r="C42" s="126" t="s">
        <v>478</v>
      </c>
      <c r="D42" s="122" t="s">
        <v>705</v>
      </c>
      <c r="E42" s="169" t="s">
        <v>42</v>
      </c>
      <c r="F42" s="79"/>
      <c r="G42" s="79" t="s">
        <v>13</v>
      </c>
      <c r="H42" s="79"/>
      <c r="I42" s="80">
        <f>IF(E42="Q1a",MucHoTro!$H$5,IF(E42="Q1b",MucHoTro!$H$6,IF(E42="Q2",MucHoTro!$H$7,IF(E42="Q3",MucHoTro!$H$8,IF(E42="Q4",MucHoTro!$H$9)))))</f>
        <v>1.2</v>
      </c>
      <c r="J42" s="78">
        <f>IF(F42="x",MucHoTro!$C$5,IF(G42="x",MucHoTro!$D$5,IF(H42="x",MucHoTro!$E$5)))</f>
        <v>1.25</v>
      </c>
      <c r="K42" s="81">
        <f t="shared" si="2"/>
        <v>1.5</v>
      </c>
      <c r="L42" s="126"/>
      <c r="M42" s="133"/>
      <c r="N42" s="83">
        <v>2</v>
      </c>
      <c r="O42" s="83"/>
      <c r="P42" s="83"/>
      <c r="Q42" s="83"/>
      <c r="R42" s="82">
        <f>K42*2000000</f>
        <v>3000000</v>
      </c>
      <c r="S42" s="187"/>
      <c r="T42" s="82"/>
      <c r="U42" s="78"/>
    </row>
    <row r="43" spans="1:21" s="50" customFormat="1" ht="18.75" x14ac:dyDescent="0.2">
      <c r="A43" s="78"/>
      <c r="B43" s="124"/>
      <c r="C43" s="126" t="s">
        <v>291</v>
      </c>
      <c r="D43" s="122"/>
      <c r="E43" s="169" t="s">
        <v>42</v>
      </c>
      <c r="F43" s="79"/>
      <c r="G43" s="79" t="s">
        <v>13</v>
      </c>
      <c r="H43" s="79"/>
      <c r="I43" s="80">
        <f>IF(E43="Q1a",MucHoTro!$H$5,IF(E43="Q1b",MucHoTro!$H$6,IF(E43="Q2",MucHoTro!$H$7,IF(E43="Q3",MucHoTro!$H$8,IF(E43="Q4",MucHoTro!$H$9)))))</f>
        <v>1.2</v>
      </c>
      <c r="J43" s="78">
        <f>IF(F43="x",MucHoTro!$C$5,IF(G43="x",MucHoTro!$D$5,IF(H43="x",MucHoTro!$E$5)))</f>
        <v>1.25</v>
      </c>
      <c r="K43" s="81">
        <f t="shared" si="2"/>
        <v>1.5</v>
      </c>
      <c r="L43" s="126" t="s">
        <v>291</v>
      </c>
      <c r="M43" s="133"/>
      <c r="N43" s="83"/>
      <c r="O43" s="83" t="s">
        <v>13</v>
      </c>
      <c r="P43" s="83" t="s">
        <v>13</v>
      </c>
      <c r="Q43" s="83"/>
      <c r="R43" s="82"/>
      <c r="S43" s="187">
        <f>R42*0.6+R42*0.4/2</f>
        <v>2400000</v>
      </c>
      <c r="T43" s="82"/>
      <c r="U43" s="78"/>
    </row>
    <row r="44" spans="1:21" s="50" customFormat="1" ht="18.75" x14ac:dyDescent="0.2">
      <c r="A44" s="78"/>
      <c r="B44" s="124"/>
      <c r="C44" s="126" t="s">
        <v>628</v>
      </c>
      <c r="D44" s="122"/>
      <c r="E44" s="169" t="s">
        <v>42</v>
      </c>
      <c r="F44" s="79"/>
      <c r="G44" s="79" t="s">
        <v>13</v>
      </c>
      <c r="H44" s="79"/>
      <c r="I44" s="80">
        <f>IF(E44="Q1a",MucHoTro!$H$5,IF(E44="Q1b",MucHoTro!$H$6,IF(E44="Q2",MucHoTro!$H$7,IF(E44="Q3",MucHoTro!$H$8,IF(E44="Q4",MucHoTro!$H$9)))))</f>
        <v>1.2</v>
      </c>
      <c r="J44" s="78">
        <f>IF(F44="x",MucHoTro!$C$5,IF(G44="x",MucHoTro!$D$5,IF(H44="x",MucHoTro!$E$5)))</f>
        <v>1.25</v>
      </c>
      <c r="K44" s="81">
        <f t="shared" si="2"/>
        <v>1.5</v>
      </c>
      <c r="L44" s="126" t="s">
        <v>628</v>
      </c>
      <c r="M44" s="133"/>
      <c r="N44" s="83"/>
      <c r="O44" s="83"/>
      <c r="P44" s="83"/>
      <c r="Q44" s="83" t="s">
        <v>13</v>
      </c>
      <c r="R44" s="82"/>
      <c r="S44" s="187">
        <f>R42*0.4/2</f>
        <v>600000</v>
      </c>
      <c r="T44" s="82"/>
      <c r="U44" s="78"/>
    </row>
    <row r="45" spans="1:21" s="50" customFormat="1" ht="63" x14ac:dyDescent="0.2">
      <c r="A45" s="78">
        <v>15</v>
      </c>
      <c r="B45" s="124" t="s">
        <v>505</v>
      </c>
      <c r="C45" s="126" t="s">
        <v>506</v>
      </c>
      <c r="D45" s="122" t="s">
        <v>706</v>
      </c>
      <c r="E45" s="169" t="s">
        <v>42</v>
      </c>
      <c r="F45" s="79"/>
      <c r="G45" s="79" t="s">
        <v>13</v>
      </c>
      <c r="H45" s="79"/>
      <c r="I45" s="80">
        <f>IF(E45="Q1a",MucHoTro!$H$5,IF(E45="Q1b",MucHoTro!$H$6,IF(E45="Q2",MucHoTro!$H$7,IF(E45="Q3",MucHoTro!$H$8,IF(E45="Q4",MucHoTro!$H$9)))))</f>
        <v>1.2</v>
      </c>
      <c r="J45" s="78">
        <f>IF(F45="x",MucHoTro!$C$5,IF(G45="x",MucHoTro!$D$5,IF(H45="x",MucHoTro!$E$5)))</f>
        <v>1.25</v>
      </c>
      <c r="K45" s="81">
        <f t="shared" si="2"/>
        <v>1.5</v>
      </c>
      <c r="L45" s="126"/>
      <c r="M45" s="133"/>
      <c r="N45" s="83">
        <v>3</v>
      </c>
      <c r="O45" s="83"/>
      <c r="P45" s="83"/>
      <c r="Q45" s="83"/>
      <c r="R45" s="82">
        <f>K45*2000000</f>
        <v>3000000</v>
      </c>
      <c r="S45" s="187"/>
      <c r="T45" s="82"/>
      <c r="U45" s="78"/>
    </row>
    <row r="46" spans="1:21" s="50" customFormat="1" ht="18.75" x14ac:dyDescent="0.2">
      <c r="A46" s="78"/>
      <c r="B46" s="124"/>
      <c r="C46" s="126" t="s">
        <v>628</v>
      </c>
      <c r="D46" s="122"/>
      <c r="E46" s="169" t="s">
        <v>42</v>
      </c>
      <c r="F46" s="79"/>
      <c r="G46" s="79" t="s">
        <v>13</v>
      </c>
      <c r="H46" s="79"/>
      <c r="I46" s="80">
        <f>IF(E46="Q1a",MucHoTro!$H$5,IF(E46="Q1b",MucHoTro!$H$6,IF(E46="Q2",MucHoTro!$H$7,IF(E46="Q3",MucHoTro!$H$8,IF(E46="Q4",MucHoTro!$H$9)))))</f>
        <v>1.2</v>
      </c>
      <c r="J46" s="78">
        <f>IF(F46="x",MucHoTro!$C$5,IF(G46="x",MucHoTro!$D$5,IF(H46="x",MucHoTro!$E$5)))</f>
        <v>1.25</v>
      </c>
      <c r="K46" s="81">
        <f t="shared" si="2"/>
        <v>1.5</v>
      </c>
      <c r="L46" s="126" t="s">
        <v>628</v>
      </c>
      <c r="M46" s="133"/>
      <c r="N46" s="83"/>
      <c r="O46" s="83" t="s">
        <v>13</v>
      </c>
      <c r="P46" s="83" t="s">
        <v>13</v>
      </c>
      <c r="Q46" s="83"/>
      <c r="R46" s="82"/>
      <c r="S46" s="187">
        <f>R45*0.6+R45*0.4/3</f>
        <v>2200000</v>
      </c>
      <c r="T46" s="82"/>
      <c r="U46" s="78"/>
    </row>
    <row r="47" spans="1:21" s="50" customFormat="1" ht="18.75" x14ac:dyDescent="0.2">
      <c r="A47" s="78"/>
      <c r="B47" s="124"/>
      <c r="C47" s="126" t="s">
        <v>629</v>
      </c>
      <c r="D47" s="122"/>
      <c r="E47" s="169" t="s">
        <v>42</v>
      </c>
      <c r="F47" s="79"/>
      <c r="G47" s="79" t="s">
        <v>13</v>
      </c>
      <c r="H47" s="79"/>
      <c r="I47" s="80">
        <f>IF(E47="Q1a",MucHoTro!$H$5,IF(E47="Q1b",MucHoTro!$H$6,IF(E47="Q2",MucHoTro!$H$7,IF(E47="Q3",MucHoTro!$H$8,IF(E47="Q4",MucHoTro!$H$9)))))</f>
        <v>1.2</v>
      </c>
      <c r="J47" s="78">
        <f>IF(F47="x",MucHoTro!$C$5,IF(G47="x",MucHoTro!$D$5,IF(H47="x",MucHoTro!$E$5)))</f>
        <v>1.25</v>
      </c>
      <c r="K47" s="81">
        <f t="shared" si="2"/>
        <v>1.5</v>
      </c>
      <c r="L47" s="126" t="s">
        <v>629</v>
      </c>
      <c r="M47" s="133"/>
      <c r="N47" s="83"/>
      <c r="O47" s="83"/>
      <c r="P47" s="83"/>
      <c r="Q47" s="83" t="s">
        <v>13</v>
      </c>
      <c r="R47" s="82"/>
      <c r="S47" s="187">
        <f>$R$45*0.4/3</f>
        <v>400000</v>
      </c>
      <c r="T47" s="82"/>
      <c r="U47" s="78"/>
    </row>
    <row r="48" spans="1:21" s="50" customFormat="1" ht="18.75" x14ac:dyDescent="0.2">
      <c r="A48" s="78"/>
      <c r="B48" s="124"/>
      <c r="C48" s="126" t="s">
        <v>291</v>
      </c>
      <c r="D48" s="122"/>
      <c r="E48" s="169" t="s">
        <v>42</v>
      </c>
      <c r="F48" s="79"/>
      <c r="G48" s="79" t="s">
        <v>13</v>
      </c>
      <c r="H48" s="79"/>
      <c r="I48" s="80">
        <f>IF(E48="Q1a",MucHoTro!$H$5,IF(E48="Q1b",MucHoTro!$H$6,IF(E48="Q2",MucHoTro!$H$7,IF(E48="Q3",MucHoTro!$H$8,IF(E48="Q4",MucHoTro!$H$9)))))</f>
        <v>1.2</v>
      </c>
      <c r="J48" s="78">
        <f>IF(F48="x",MucHoTro!$C$5,IF(G48="x",MucHoTro!$D$5,IF(H48="x",MucHoTro!$E$5)))</f>
        <v>1.25</v>
      </c>
      <c r="K48" s="81">
        <f t="shared" si="2"/>
        <v>1.5</v>
      </c>
      <c r="L48" s="126" t="s">
        <v>291</v>
      </c>
      <c r="M48" s="133"/>
      <c r="N48" s="83"/>
      <c r="O48" s="83"/>
      <c r="P48" s="83"/>
      <c r="Q48" s="83" t="s">
        <v>13</v>
      </c>
      <c r="R48" s="82"/>
      <c r="S48" s="187">
        <f>$R$45*0.4/3</f>
        <v>400000</v>
      </c>
      <c r="T48" s="82"/>
      <c r="U48" s="78"/>
    </row>
    <row r="49" spans="1:21" s="50" customFormat="1" ht="63" x14ac:dyDescent="0.2">
      <c r="A49" s="78">
        <v>16</v>
      </c>
      <c r="B49" s="124" t="s">
        <v>514</v>
      </c>
      <c r="C49" s="125" t="s">
        <v>515</v>
      </c>
      <c r="D49" s="122" t="s">
        <v>707</v>
      </c>
      <c r="E49" s="169" t="s">
        <v>9</v>
      </c>
      <c r="F49" s="79"/>
      <c r="G49" s="79" t="s">
        <v>13</v>
      </c>
      <c r="H49" s="79"/>
      <c r="I49" s="80">
        <f>IF(E49="Q1a",MucHoTro!$H$5,IF(E49="Q1b",MucHoTro!$H$6,IF(E49="Q2",MucHoTro!$H$7,IF(E49="Q3",MucHoTro!$H$8,IF(E49="Q4",MucHoTro!$H$9)))))</f>
        <v>1.1000000000000001</v>
      </c>
      <c r="J49" s="78">
        <f>IF(F49="x",MucHoTro!$C$5,IF(G49="x",MucHoTro!$D$5,IF(H49="x",MucHoTro!$E$5)))</f>
        <v>1.25</v>
      </c>
      <c r="K49" s="81">
        <f t="shared" si="2"/>
        <v>1.375</v>
      </c>
      <c r="L49" s="125"/>
      <c r="M49" s="133"/>
      <c r="N49" s="83">
        <v>2</v>
      </c>
      <c r="O49" s="83"/>
      <c r="P49" s="83"/>
      <c r="Q49" s="83"/>
      <c r="R49" s="82">
        <f>K49*2000000</f>
        <v>2750000</v>
      </c>
      <c r="S49" s="187"/>
      <c r="T49" s="82"/>
      <c r="U49" s="78"/>
    </row>
    <row r="50" spans="1:21" s="50" customFormat="1" ht="18.75" x14ac:dyDescent="0.2">
      <c r="A50" s="78"/>
      <c r="B50" s="124"/>
      <c r="C50" s="126" t="s">
        <v>291</v>
      </c>
      <c r="D50" s="122"/>
      <c r="E50" s="169" t="s">
        <v>9</v>
      </c>
      <c r="F50" s="79"/>
      <c r="G50" s="79" t="s">
        <v>13</v>
      </c>
      <c r="H50" s="79"/>
      <c r="I50" s="80">
        <f>IF(E50="Q1a",MucHoTro!$H$5,IF(E50="Q1b",MucHoTro!$H$6,IF(E50="Q2",MucHoTro!$H$7,IF(E50="Q3",MucHoTro!$H$8,IF(E50="Q4",MucHoTro!$H$9)))))</f>
        <v>1.1000000000000001</v>
      </c>
      <c r="J50" s="78">
        <f>IF(F50="x",MucHoTro!$C$5,IF(G50="x",MucHoTro!$D$5,IF(H50="x",MucHoTro!$E$5)))</f>
        <v>1.25</v>
      </c>
      <c r="K50" s="81">
        <f t="shared" si="2"/>
        <v>1.375</v>
      </c>
      <c r="L50" s="126" t="s">
        <v>291</v>
      </c>
      <c r="M50" s="133"/>
      <c r="N50" s="83"/>
      <c r="O50" s="83"/>
      <c r="P50" s="83"/>
      <c r="Q50" s="83" t="s">
        <v>13</v>
      </c>
      <c r="R50" s="82"/>
      <c r="S50" s="187">
        <f>$R$49/N49</f>
        <v>1375000</v>
      </c>
      <c r="T50" s="82"/>
      <c r="U50" s="78"/>
    </row>
    <row r="51" spans="1:21" s="50" customFormat="1" ht="18.75" x14ac:dyDescent="0.2">
      <c r="A51" s="78"/>
      <c r="B51" s="124"/>
      <c r="C51" s="126" t="s">
        <v>628</v>
      </c>
      <c r="D51" s="122"/>
      <c r="E51" s="169" t="s">
        <v>9</v>
      </c>
      <c r="F51" s="79"/>
      <c r="G51" s="79" t="s">
        <v>13</v>
      </c>
      <c r="H51" s="79"/>
      <c r="I51" s="80">
        <f>IF(E51="Q1a",MucHoTro!$H$5,IF(E51="Q1b",MucHoTro!$H$6,IF(E51="Q2",MucHoTro!$H$7,IF(E51="Q3",MucHoTro!$H$8,IF(E51="Q4",MucHoTro!$H$9)))))</f>
        <v>1.1000000000000001</v>
      </c>
      <c r="J51" s="78">
        <f>IF(F51="x",MucHoTro!$C$5,IF(G51="x",MucHoTro!$D$5,IF(H51="x",MucHoTro!$E$5)))</f>
        <v>1.25</v>
      </c>
      <c r="K51" s="81">
        <f t="shared" si="2"/>
        <v>1.375</v>
      </c>
      <c r="L51" s="126" t="s">
        <v>628</v>
      </c>
      <c r="M51" s="133"/>
      <c r="N51" s="83"/>
      <c r="O51" s="83"/>
      <c r="P51" s="83"/>
      <c r="Q51" s="83" t="s">
        <v>13</v>
      </c>
      <c r="R51" s="82"/>
      <c r="S51" s="187">
        <f>R49/N49</f>
        <v>1375000</v>
      </c>
      <c r="T51" s="82"/>
      <c r="U51" s="78"/>
    </row>
    <row r="52" spans="1:21" s="50" customFormat="1" ht="47.25" x14ac:dyDescent="0.2">
      <c r="A52" s="78">
        <v>17</v>
      </c>
      <c r="B52" s="124" t="s">
        <v>527</v>
      </c>
      <c r="C52" s="126" t="s">
        <v>528</v>
      </c>
      <c r="D52" s="122" t="s">
        <v>708</v>
      </c>
      <c r="E52" s="169" t="s">
        <v>42</v>
      </c>
      <c r="F52" s="79" t="s">
        <v>13</v>
      </c>
      <c r="G52" s="79"/>
      <c r="H52" s="79"/>
      <c r="I52" s="80">
        <f>IF(E52="Q1a",MucHoTro!$H$5,IF(E52="Q1b",MucHoTro!$H$6,IF(E52="Q2",MucHoTro!$H$7,IF(E52="Q3",MucHoTro!$H$8,IF(E52="Q4",MucHoTro!$H$9)))))</f>
        <v>1.2</v>
      </c>
      <c r="J52" s="78">
        <f>IF(F52="x",MucHoTro!$C$5,IF(G52="x",MucHoTro!$D$5,IF(H52="x",MucHoTro!$E$5)))</f>
        <v>1.5</v>
      </c>
      <c r="K52" s="81">
        <f t="shared" si="2"/>
        <v>1.7999999999999998</v>
      </c>
      <c r="L52" s="126"/>
      <c r="M52" s="133"/>
      <c r="N52" s="83">
        <v>2</v>
      </c>
      <c r="O52" s="83"/>
      <c r="P52" s="83"/>
      <c r="Q52" s="83"/>
      <c r="R52" s="82">
        <f>K52*2000000</f>
        <v>3599999.9999999995</v>
      </c>
      <c r="S52" s="187"/>
      <c r="T52" s="82"/>
      <c r="U52" s="78"/>
    </row>
    <row r="53" spans="1:21" s="50" customFormat="1" ht="18.75" x14ac:dyDescent="0.2">
      <c r="A53" s="78"/>
      <c r="B53" s="124"/>
      <c r="C53" s="126" t="s">
        <v>628</v>
      </c>
      <c r="D53" s="122"/>
      <c r="E53" s="169" t="s">
        <v>42</v>
      </c>
      <c r="F53" s="79"/>
      <c r="G53" s="79"/>
      <c r="H53" s="79"/>
      <c r="I53" s="80">
        <f>IF(E53="Q1a",MucHoTro!$H$5,IF(E53="Q1b",MucHoTro!$H$6,IF(E53="Q2",MucHoTro!$H$7,IF(E53="Q3",MucHoTro!$H$8,IF(E53="Q4",MucHoTro!$H$9)))))</f>
        <v>1.2</v>
      </c>
      <c r="J53" s="78" t="b">
        <f>IF(F53="x",MucHoTro!$C$5,IF(G53="x",MucHoTro!$D$5,IF(H53="x",MucHoTro!$E$5)))</f>
        <v>0</v>
      </c>
      <c r="K53" s="81">
        <f t="shared" si="2"/>
        <v>0</v>
      </c>
      <c r="L53" s="126" t="s">
        <v>628</v>
      </c>
      <c r="M53" s="133"/>
      <c r="N53" s="83"/>
      <c r="O53" s="83" t="s">
        <v>13</v>
      </c>
      <c r="P53" s="83" t="s">
        <v>13</v>
      </c>
      <c r="Q53" s="83"/>
      <c r="R53" s="82"/>
      <c r="S53" s="187">
        <f>R52*0.6+R52*0.4/2</f>
        <v>2879999.9999999995</v>
      </c>
      <c r="T53" s="82"/>
      <c r="U53" s="78"/>
    </row>
    <row r="54" spans="1:21" s="50" customFormat="1" ht="18.75" x14ac:dyDescent="0.2">
      <c r="A54" s="78"/>
      <c r="B54" s="124"/>
      <c r="C54" s="126" t="s">
        <v>291</v>
      </c>
      <c r="D54" s="122"/>
      <c r="E54" s="169" t="s">
        <v>42</v>
      </c>
      <c r="F54" s="79"/>
      <c r="G54" s="79"/>
      <c r="H54" s="79"/>
      <c r="I54" s="80">
        <f>IF(E54="Q1a",MucHoTro!$H$5,IF(E54="Q1b",MucHoTro!$H$6,IF(E54="Q2",MucHoTro!$H$7,IF(E54="Q3",MucHoTro!$H$8,IF(E54="Q4",MucHoTro!$H$9)))))</f>
        <v>1.2</v>
      </c>
      <c r="J54" s="78" t="b">
        <f>IF(F54="x",MucHoTro!$C$5,IF(G54="x",MucHoTro!$D$5,IF(H54="x",MucHoTro!$E$5)))</f>
        <v>0</v>
      </c>
      <c r="K54" s="81">
        <f t="shared" si="2"/>
        <v>0</v>
      </c>
      <c r="L54" s="126" t="s">
        <v>291</v>
      </c>
      <c r="M54" s="133"/>
      <c r="N54" s="83"/>
      <c r="O54" s="83"/>
      <c r="P54" s="83"/>
      <c r="Q54" s="83" t="s">
        <v>13</v>
      </c>
      <c r="R54" s="82"/>
      <c r="S54" s="187">
        <f>R52*0.4/2</f>
        <v>720000</v>
      </c>
      <c r="T54" s="82"/>
      <c r="U54" s="78"/>
    </row>
    <row r="55" spans="1:21" s="50" customFormat="1" ht="47.25" x14ac:dyDescent="0.2">
      <c r="A55" s="78">
        <v>18</v>
      </c>
      <c r="B55" s="124" t="s">
        <v>543</v>
      </c>
      <c r="C55" s="125" t="s">
        <v>834</v>
      </c>
      <c r="D55" s="122" t="s">
        <v>709</v>
      </c>
      <c r="E55" s="169" t="s">
        <v>42</v>
      </c>
      <c r="F55" s="79"/>
      <c r="G55" s="79"/>
      <c r="H55" s="79" t="s">
        <v>13</v>
      </c>
      <c r="I55" s="80">
        <f>IF(E55="Q1a",MucHoTro!$H$5,IF(E55="Q1b",MucHoTro!$H$6,IF(E55="Q2",MucHoTro!$H$7,IF(E55="Q3",MucHoTro!$H$8,IF(E55="Q4",MucHoTro!$H$9)))))</f>
        <v>1.2</v>
      </c>
      <c r="J55" s="78">
        <f>IF(F55="x",MucHoTro!$C$5,IF(G55="x",MucHoTro!$D$5,IF(H55="x",MucHoTro!$E$5)))</f>
        <v>1</v>
      </c>
      <c r="K55" s="81">
        <f t="shared" si="2"/>
        <v>1.2</v>
      </c>
      <c r="L55" s="125"/>
      <c r="M55" s="133"/>
      <c r="N55" s="83">
        <v>1</v>
      </c>
      <c r="O55" s="83"/>
      <c r="P55" s="83"/>
      <c r="Q55" s="83"/>
      <c r="R55" s="82">
        <f>K55*2000000</f>
        <v>2400000</v>
      </c>
      <c r="S55" s="187"/>
      <c r="T55" s="82"/>
      <c r="U55" s="78"/>
    </row>
    <row r="56" spans="1:21" s="50" customFormat="1" ht="18.75" x14ac:dyDescent="0.2">
      <c r="A56" s="78"/>
      <c r="B56" s="124"/>
      <c r="C56" s="126" t="s">
        <v>636</v>
      </c>
      <c r="D56" s="122"/>
      <c r="E56" s="169" t="s">
        <v>42</v>
      </c>
      <c r="F56" s="79"/>
      <c r="G56" s="79"/>
      <c r="H56" s="79"/>
      <c r="I56" s="80">
        <f>IF(E56="Q1a",MucHoTro!$H$5,IF(E56="Q1b",MucHoTro!$H$6,IF(E56="Q2",MucHoTro!$H$7,IF(E56="Q3",MucHoTro!$H$8,IF(E56="Q4",MucHoTro!$H$9)))))</f>
        <v>1.2</v>
      </c>
      <c r="J56" s="78" t="b">
        <f>IF(F56="x",MucHoTro!$C$5,IF(G56="x",MucHoTro!$D$5,IF(H56="x",MucHoTro!$E$5)))</f>
        <v>0</v>
      </c>
      <c r="K56" s="81">
        <f t="shared" si="2"/>
        <v>0</v>
      </c>
      <c r="L56" s="126" t="s">
        <v>636</v>
      </c>
      <c r="M56" s="133"/>
      <c r="N56" s="83"/>
      <c r="O56" s="83"/>
      <c r="P56" s="83"/>
      <c r="Q56" s="83" t="s">
        <v>13</v>
      </c>
      <c r="R56" s="82"/>
      <c r="S56" s="187">
        <f>R55/N55</f>
        <v>2400000</v>
      </c>
      <c r="T56" s="82"/>
      <c r="U56" s="78"/>
    </row>
    <row r="57" spans="1:21" s="50" customFormat="1" ht="47.25" x14ac:dyDescent="0.2">
      <c r="A57" s="78">
        <v>19</v>
      </c>
      <c r="B57" s="124" t="s">
        <v>550</v>
      </c>
      <c r="C57" s="126" t="s">
        <v>551</v>
      </c>
      <c r="D57" s="122" t="s">
        <v>710</v>
      </c>
      <c r="E57" s="84" t="s">
        <v>9</v>
      </c>
      <c r="F57" s="79" t="s">
        <v>13</v>
      </c>
      <c r="G57" s="79"/>
      <c r="H57" s="79"/>
      <c r="I57" s="80">
        <f>IF(E57="Q1a",MucHoTro!$H$5,IF(E57="Q1b",MucHoTro!$H$6,IF(E57="Q2",MucHoTro!$H$7,IF(E57="Q3",MucHoTro!$H$8,IF(E57="Q4",MucHoTro!$H$9)))))</f>
        <v>1.1000000000000001</v>
      </c>
      <c r="J57" s="78">
        <f>IF(F57="x",MucHoTro!$C$5,IF(G57="x",MucHoTro!$D$5,IF(H57="x",MucHoTro!$E$5)))</f>
        <v>1.5</v>
      </c>
      <c r="K57" s="81">
        <f t="shared" si="2"/>
        <v>1.6500000000000001</v>
      </c>
      <c r="L57" s="126"/>
      <c r="M57" s="133"/>
      <c r="N57" s="83">
        <v>1</v>
      </c>
      <c r="O57" s="83"/>
      <c r="P57" s="83"/>
      <c r="Q57" s="83"/>
      <c r="R57" s="82">
        <f>K57*2000000</f>
        <v>3300000.0000000005</v>
      </c>
      <c r="S57" s="187"/>
      <c r="T57" s="82"/>
      <c r="U57" s="78"/>
    </row>
    <row r="58" spans="1:21" s="50" customFormat="1" ht="18.75" x14ac:dyDescent="0.2">
      <c r="A58" s="78"/>
      <c r="B58" s="124"/>
      <c r="C58" s="126" t="s">
        <v>628</v>
      </c>
      <c r="D58" s="122"/>
      <c r="E58" s="84" t="s">
        <v>9</v>
      </c>
      <c r="F58" s="79"/>
      <c r="G58" s="79"/>
      <c r="H58" s="79"/>
      <c r="I58" s="80">
        <f>IF(E58="Q1a",MucHoTro!$H$5,IF(E58="Q1b",MucHoTro!$H$6,IF(E58="Q2",MucHoTro!$H$7,IF(E58="Q3",MucHoTro!$H$8,IF(E58="Q4",MucHoTro!$H$9)))))</f>
        <v>1.1000000000000001</v>
      </c>
      <c r="J58" s="78" t="b">
        <f>IF(F58="x",MucHoTro!$C$5,IF(G58="x",MucHoTro!$D$5,IF(H58="x",MucHoTro!$E$5)))</f>
        <v>0</v>
      </c>
      <c r="K58" s="81">
        <f t="shared" si="2"/>
        <v>0</v>
      </c>
      <c r="L58" s="126" t="s">
        <v>628</v>
      </c>
      <c r="M58" s="133" t="s">
        <v>694</v>
      </c>
      <c r="N58" s="83"/>
      <c r="O58" s="83" t="s">
        <v>13</v>
      </c>
      <c r="P58" s="83" t="s">
        <v>13</v>
      </c>
      <c r="Q58" s="83"/>
      <c r="R58" s="82"/>
      <c r="S58" s="187">
        <f>R57/N57</f>
        <v>3300000.0000000005</v>
      </c>
      <c r="T58" s="82"/>
      <c r="U58" s="78"/>
    </row>
    <row r="59" spans="1:21" s="50" customFormat="1" ht="63" x14ac:dyDescent="0.2">
      <c r="A59" s="78">
        <v>20</v>
      </c>
      <c r="B59" s="124" t="s">
        <v>570</v>
      </c>
      <c r="C59" s="126" t="s">
        <v>571</v>
      </c>
      <c r="D59" s="122" t="s">
        <v>700</v>
      </c>
      <c r="E59" s="84" t="s">
        <v>10</v>
      </c>
      <c r="F59" s="79" t="s">
        <v>13</v>
      </c>
      <c r="G59" s="79"/>
      <c r="H59" s="79"/>
      <c r="I59" s="80">
        <f>IF(E59="Q1a",MucHoTro!$H$5,IF(E59="Q1b",MucHoTro!$H$6,IF(E59="Q2",MucHoTro!$H$7,IF(E59="Q3",MucHoTro!$H$8,IF(E59="Q4",MucHoTro!$H$9)))))</f>
        <v>0.9</v>
      </c>
      <c r="J59" s="78">
        <f>IF(F59="x",MucHoTro!$C$5,IF(G59="x",MucHoTro!$D$5,IF(H59="x",MucHoTro!$E$5)))</f>
        <v>1.5</v>
      </c>
      <c r="K59" s="81">
        <f t="shared" si="2"/>
        <v>1.35</v>
      </c>
      <c r="L59" s="126"/>
      <c r="M59" s="133"/>
      <c r="N59" s="83">
        <v>2</v>
      </c>
      <c r="O59" s="83"/>
      <c r="P59" s="83"/>
      <c r="Q59" s="83"/>
      <c r="R59" s="82">
        <f>K59*2000000</f>
        <v>2700000</v>
      </c>
      <c r="S59" s="187"/>
      <c r="T59" s="82"/>
      <c r="U59" s="78"/>
    </row>
    <row r="60" spans="1:21" s="50" customFormat="1" ht="18.75" x14ac:dyDescent="0.2">
      <c r="A60" s="78"/>
      <c r="B60" s="124"/>
      <c r="C60" s="126" t="s">
        <v>289</v>
      </c>
      <c r="D60" s="122"/>
      <c r="E60" s="84" t="s">
        <v>10</v>
      </c>
      <c r="F60" s="79"/>
      <c r="G60" s="79"/>
      <c r="H60" s="79"/>
      <c r="I60" s="80">
        <f>IF(E60="Q1a",MucHoTro!$H$5,IF(E60="Q1b",MucHoTro!$H$6,IF(E60="Q2",MucHoTro!$H$7,IF(E60="Q3",MucHoTro!$H$8,IF(E60="Q4",MucHoTro!$H$9)))))</f>
        <v>0.9</v>
      </c>
      <c r="J60" s="78" t="b">
        <f>IF(F60="x",MucHoTro!$C$5,IF(G60="x",MucHoTro!$D$5,IF(H60="x",MucHoTro!$E$5)))</f>
        <v>0</v>
      </c>
      <c r="K60" s="81">
        <f t="shared" si="2"/>
        <v>0</v>
      </c>
      <c r="L60" s="126" t="s">
        <v>289</v>
      </c>
      <c r="M60" s="133"/>
      <c r="N60" s="83"/>
      <c r="O60" s="83" t="s">
        <v>13</v>
      </c>
      <c r="P60" s="83" t="s">
        <v>13</v>
      </c>
      <c r="Q60" s="83"/>
      <c r="R60" s="82"/>
      <c r="S60" s="187">
        <f>R59*0.6+R59*0.4/2</f>
        <v>2160000</v>
      </c>
      <c r="T60" s="82"/>
      <c r="U60" s="78"/>
    </row>
    <row r="61" spans="1:21" s="50" customFormat="1" ht="18.75" x14ac:dyDescent="0.2">
      <c r="A61" s="78"/>
      <c r="B61" s="124"/>
      <c r="C61" s="126" t="s">
        <v>637</v>
      </c>
      <c r="D61" s="122"/>
      <c r="E61" s="84" t="s">
        <v>10</v>
      </c>
      <c r="F61" s="79"/>
      <c r="G61" s="79"/>
      <c r="H61" s="79"/>
      <c r="I61" s="80">
        <f>IF(E61="Q1a",MucHoTro!$H$5,IF(E61="Q1b",MucHoTro!$H$6,IF(E61="Q2",MucHoTro!$H$7,IF(E61="Q3",MucHoTro!$H$8,IF(E61="Q4",MucHoTro!$H$9)))))</f>
        <v>0.9</v>
      </c>
      <c r="J61" s="78" t="b">
        <f>IF(F61="x",MucHoTro!$C$5,IF(G61="x",MucHoTro!$D$5,IF(H61="x",MucHoTro!$E$5)))</f>
        <v>0</v>
      </c>
      <c r="K61" s="81">
        <f t="shared" si="2"/>
        <v>0</v>
      </c>
      <c r="L61" s="126" t="s">
        <v>637</v>
      </c>
      <c r="M61" s="133"/>
      <c r="N61" s="83"/>
      <c r="O61" s="83"/>
      <c r="P61" s="83"/>
      <c r="Q61" s="83" t="s">
        <v>13</v>
      </c>
      <c r="R61" s="82"/>
      <c r="S61" s="187">
        <f>R59*0.4/2</f>
        <v>540000</v>
      </c>
      <c r="T61" s="82"/>
      <c r="U61" s="78"/>
    </row>
    <row r="62" spans="1:21" s="50" customFormat="1" ht="63" x14ac:dyDescent="0.2">
      <c r="A62" s="78">
        <v>21</v>
      </c>
      <c r="B62" s="130" t="s">
        <v>574</v>
      </c>
      <c r="C62" s="126" t="s">
        <v>575</v>
      </c>
      <c r="D62" s="122" t="s">
        <v>700</v>
      </c>
      <c r="E62" s="84" t="s">
        <v>10</v>
      </c>
      <c r="F62" s="79" t="s">
        <v>13</v>
      </c>
      <c r="G62" s="79"/>
      <c r="H62" s="79"/>
      <c r="I62" s="80">
        <f>IF(E62="Q1a",MucHoTro!$H$5,IF(E62="Q1b",MucHoTro!$H$6,IF(E62="Q2",MucHoTro!$H$7,IF(E62="Q3",MucHoTro!$H$8,IF(E62="Q4",MucHoTro!$H$9)))))</f>
        <v>0.9</v>
      </c>
      <c r="J62" s="78">
        <f>IF(F62="x",MucHoTro!$C$5,IF(G62="x",MucHoTro!$D$5,IF(H62="x",MucHoTro!$E$5)))</f>
        <v>1.5</v>
      </c>
      <c r="K62" s="81">
        <f t="shared" si="2"/>
        <v>1.35</v>
      </c>
      <c r="L62" s="126"/>
      <c r="M62" s="133"/>
      <c r="N62" s="83">
        <v>3</v>
      </c>
      <c r="O62" s="83"/>
      <c r="P62" s="83"/>
      <c r="Q62" s="83"/>
      <c r="R62" s="82">
        <f>K62*2000000</f>
        <v>2700000</v>
      </c>
      <c r="S62" s="187"/>
      <c r="T62" s="82"/>
      <c r="U62" s="78"/>
    </row>
    <row r="63" spans="1:21" s="50" customFormat="1" ht="18.75" x14ac:dyDescent="0.2">
      <c r="A63" s="78"/>
      <c r="B63" s="130"/>
      <c r="C63" s="126" t="s">
        <v>638</v>
      </c>
      <c r="D63" s="122"/>
      <c r="E63" s="84" t="s">
        <v>10</v>
      </c>
      <c r="F63" s="79"/>
      <c r="G63" s="79"/>
      <c r="H63" s="79"/>
      <c r="I63" s="80">
        <f>IF(E63="Q1a",MucHoTro!$H$5,IF(E63="Q1b",MucHoTro!$H$6,IF(E63="Q2",MucHoTro!$H$7,IF(E63="Q3",MucHoTro!$H$8,IF(E63="Q4",MucHoTro!$H$9)))))</f>
        <v>0.9</v>
      </c>
      <c r="J63" s="78" t="b">
        <f>IF(F63="x",MucHoTro!$C$5,IF(G63="x",MucHoTro!$D$5,IF(H63="x",MucHoTro!$E$5)))</f>
        <v>0</v>
      </c>
      <c r="K63" s="81">
        <f t="shared" si="2"/>
        <v>0</v>
      </c>
      <c r="L63" s="126" t="s">
        <v>638</v>
      </c>
      <c r="M63" s="133"/>
      <c r="N63" s="83"/>
      <c r="O63" s="83" t="s">
        <v>13</v>
      </c>
      <c r="P63" s="83" t="s">
        <v>13</v>
      </c>
      <c r="Q63" s="83"/>
      <c r="R63" s="82"/>
      <c r="S63" s="187">
        <f>R62*0.6+R62*0.4/3</f>
        <v>1980000</v>
      </c>
      <c r="T63" s="82"/>
      <c r="U63" s="78"/>
    </row>
    <row r="64" spans="1:21" s="50" customFormat="1" ht="18.75" x14ac:dyDescent="0.2">
      <c r="A64" s="78"/>
      <c r="B64" s="130"/>
      <c r="C64" s="126" t="s">
        <v>354</v>
      </c>
      <c r="D64" s="122"/>
      <c r="E64" s="84" t="s">
        <v>10</v>
      </c>
      <c r="F64" s="79"/>
      <c r="G64" s="79"/>
      <c r="H64" s="79"/>
      <c r="I64" s="80">
        <f>IF(E64="Q1a",MucHoTro!$H$5,IF(E64="Q1b",MucHoTro!$H$6,IF(E64="Q2",MucHoTro!$H$7,IF(E64="Q3",MucHoTro!$H$8,IF(E64="Q4",MucHoTro!$H$9)))))</f>
        <v>0.9</v>
      </c>
      <c r="J64" s="78" t="b">
        <f>IF(F64="x",MucHoTro!$C$5,IF(G64="x",MucHoTro!$D$5,IF(H64="x",MucHoTro!$E$5)))</f>
        <v>0</v>
      </c>
      <c r="K64" s="81">
        <f t="shared" si="2"/>
        <v>0</v>
      </c>
      <c r="L64" s="126" t="s">
        <v>354</v>
      </c>
      <c r="M64" s="133"/>
      <c r="N64" s="83"/>
      <c r="O64" s="83"/>
      <c r="P64" s="83"/>
      <c r="Q64" s="83" t="s">
        <v>13</v>
      </c>
      <c r="R64" s="82"/>
      <c r="S64" s="187">
        <f>$R$62*0.4/3</f>
        <v>360000</v>
      </c>
      <c r="T64" s="82"/>
      <c r="U64" s="78"/>
    </row>
    <row r="65" spans="1:21" s="50" customFormat="1" ht="18.75" x14ac:dyDescent="0.2">
      <c r="A65" s="78"/>
      <c r="B65" s="130"/>
      <c r="C65" s="126" t="s">
        <v>311</v>
      </c>
      <c r="D65" s="122"/>
      <c r="E65" s="84" t="s">
        <v>10</v>
      </c>
      <c r="F65" s="79"/>
      <c r="G65" s="79"/>
      <c r="H65" s="79"/>
      <c r="I65" s="80">
        <f>IF(E65="Q1a",MucHoTro!$H$5,IF(E65="Q1b",MucHoTro!$H$6,IF(E65="Q2",MucHoTro!$H$7,IF(E65="Q3",MucHoTro!$H$8,IF(E65="Q4",MucHoTro!$H$9)))))</f>
        <v>0.9</v>
      </c>
      <c r="J65" s="78" t="b">
        <f>IF(F65="x",MucHoTro!$C$5,IF(G65="x",MucHoTro!$D$5,IF(H65="x",MucHoTro!$E$5)))</f>
        <v>0</v>
      </c>
      <c r="K65" s="81">
        <f t="shared" si="2"/>
        <v>0</v>
      </c>
      <c r="L65" s="126" t="s">
        <v>311</v>
      </c>
      <c r="M65" s="133"/>
      <c r="N65" s="83"/>
      <c r="O65" s="83"/>
      <c r="P65" s="83"/>
      <c r="Q65" s="83" t="s">
        <v>13</v>
      </c>
      <c r="R65" s="82"/>
      <c r="S65" s="187">
        <f>$R$62*0.4/3</f>
        <v>360000</v>
      </c>
      <c r="T65" s="82"/>
      <c r="U65" s="78"/>
    </row>
    <row r="66" spans="1:21" s="50" customFormat="1" ht="47.25" x14ac:dyDescent="0.2">
      <c r="A66" s="78">
        <v>22</v>
      </c>
      <c r="B66" s="130" t="s">
        <v>585</v>
      </c>
      <c r="C66" s="126" t="s">
        <v>586</v>
      </c>
      <c r="D66" s="122" t="s">
        <v>711</v>
      </c>
      <c r="E66" s="84" t="s">
        <v>9</v>
      </c>
      <c r="F66" s="79" t="s">
        <v>13</v>
      </c>
      <c r="G66" s="79"/>
      <c r="H66" s="79"/>
      <c r="I66" s="80">
        <f>IF(E66="Q1a",MucHoTro!$H$5,IF(E66="Q1b",MucHoTro!$H$6,IF(E66="Q2",MucHoTro!$H$7,IF(E66="Q3",MucHoTro!$H$8,IF(E66="Q4",MucHoTro!$H$9)))))</f>
        <v>1.1000000000000001</v>
      </c>
      <c r="J66" s="78">
        <f>IF(F66="x",MucHoTro!$C$5,IF(G66="x",MucHoTro!$D$5,IF(H66="x",MucHoTro!$E$5)))</f>
        <v>1.5</v>
      </c>
      <c r="K66" s="81">
        <f t="shared" si="2"/>
        <v>1.6500000000000001</v>
      </c>
      <c r="L66" s="126"/>
      <c r="M66" s="133"/>
      <c r="N66" s="83">
        <v>3</v>
      </c>
      <c r="O66" s="83"/>
      <c r="P66" s="83"/>
      <c r="Q66" s="83"/>
      <c r="R66" s="82">
        <f>K66*2000000</f>
        <v>3300000.0000000005</v>
      </c>
      <c r="S66" s="187"/>
      <c r="T66" s="82"/>
      <c r="U66" s="78"/>
    </row>
    <row r="67" spans="1:21" s="50" customFormat="1" ht="18.75" x14ac:dyDescent="0.2">
      <c r="A67" s="78"/>
      <c r="B67" s="130"/>
      <c r="C67" s="126" t="s">
        <v>639</v>
      </c>
      <c r="D67" s="122"/>
      <c r="E67" s="84" t="s">
        <v>9</v>
      </c>
      <c r="F67" s="79"/>
      <c r="G67" s="79"/>
      <c r="H67" s="79"/>
      <c r="I67" s="80">
        <f>IF(E67="Q1a",MucHoTro!$H$5,IF(E67="Q1b",MucHoTro!$H$6,IF(E67="Q2",MucHoTro!$H$7,IF(E67="Q3",MucHoTro!$H$8,IF(E67="Q4",MucHoTro!$H$9)))))</f>
        <v>1.1000000000000001</v>
      </c>
      <c r="J67" s="78" t="b">
        <f>IF(F67="x",MucHoTro!$C$5,IF(G67="x",MucHoTro!$D$5,IF(H67="x",MucHoTro!$E$5)))</f>
        <v>0</v>
      </c>
      <c r="K67" s="81">
        <f t="shared" si="2"/>
        <v>0</v>
      </c>
      <c r="L67" s="126" t="s">
        <v>639</v>
      </c>
      <c r="M67" s="133"/>
      <c r="N67" s="83"/>
      <c r="O67" s="83" t="s">
        <v>13</v>
      </c>
      <c r="P67" s="83" t="s">
        <v>13</v>
      </c>
      <c r="Q67" s="83"/>
      <c r="R67" s="82"/>
      <c r="S67" s="187">
        <f>R66*0.6+R66*0.4/3</f>
        <v>2420000.0000000005</v>
      </c>
      <c r="T67" s="82"/>
      <c r="U67" s="78"/>
    </row>
    <row r="68" spans="1:21" s="50" customFormat="1" ht="18.75" x14ac:dyDescent="0.2">
      <c r="A68" s="78"/>
      <c r="B68" s="130"/>
      <c r="C68" s="126" t="s">
        <v>292</v>
      </c>
      <c r="D68" s="122"/>
      <c r="E68" s="84" t="s">
        <v>9</v>
      </c>
      <c r="F68" s="79"/>
      <c r="G68" s="79"/>
      <c r="H68" s="79"/>
      <c r="I68" s="80">
        <f>IF(E68="Q1a",MucHoTro!$H$5,IF(E68="Q1b",MucHoTro!$H$6,IF(E68="Q2",MucHoTro!$H$7,IF(E68="Q3",MucHoTro!$H$8,IF(E68="Q4",MucHoTro!$H$9)))))</f>
        <v>1.1000000000000001</v>
      </c>
      <c r="J68" s="78" t="b">
        <f>IF(F68="x",MucHoTro!$C$5,IF(G68="x",MucHoTro!$D$5,IF(H68="x",MucHoTro!$E$5)))</f>
        <v>0</v>
      </c>
      <c r="K68" s="81">
        <f t="shared" si="2"/>
        <v>0</v>
      </c>
      <c r="L68" s="126" t="s">
        <v>292</v>
      </c>
      <c r="M68" s="133"/>
      <c r="N68" s="83"/>
      <c r="O68" s="83"/>
      <c r="P68" s="83"/>
      <c r="Q68" s="83" t="s">
        <v>13</v>
      </c>
      <c r="R68" s="82"/>
      <c r="S68" s="187">
        <f>$R$66*0.4/3</f>
        <v>440000.00000000006</v>
      </c>
      <c r="T68" s="82"/>
      <c r="U68" s="78"/>
    </row>
    <row r="69" spans="1:21" s="50" customFormat="1" ht="18.75" x14ac:dyDescent="0.2">
      <c r="A69" s="78"/>
      <c r="B69" s="130"/>
      <c r="C69" s="126" t="s">
        <v>629</v>
      </c>
      <c r="D69" s="122"/>
      <c r="E69" s="84" t="s">
        <v>9</v>
      </c>
      <c r="F69" s="79"/>
      <c r="G69" s="79"/>
      <c r="H69" s="79"/>
      <c r="I69" s="80">
        <f>IF(E69="Q1a",MucHoTro!$H$5,IF(E69="Q1b",MucHoTro!$H$6,IF(E69="Q2",MucHoTro!$H$7,IF(E69="Q3",MucHoTro!$H$8,IF(E69="Q4",MucHoTro!$H$9)))))</f>
        <v>1.1000000000000001</v>
      </c>
      <c r="J69" s="78" t="b">
        <f>IF(F69="x",MucHoTro!$C$5,IF(G69="x",MucHoTro!$D$5,IF(H69="x",MucHoTro!$E$5)))</f>
        <v>0</v>
      </c>
      <c r="K69" s="81">
        <f t="shared" si="2"/>
        <v>0</v>
      </c>
      <c r="L69" s="126" t="s">
        <v>629</v>
      </c>
      <c r="M69" s="133"/>
      <c r="N69" s="83"/>
      <c r="O69" s="83"/>
      <c r="P69" s="83"/>
      <c r="Q69" s="83" t="s">
        <v>13</v>
      </c>
      <c r="R69" s="82"/>
      <c r="S69" s="187">
        <f>$R$66*0.4/3</f>
        <v>440000.00000000006</v>
      </c>
      <c r="T69" s="82"/>
      <c r="U69" s="78"/>
    </row>
    <row r="70" spans="1:21" s="50" customFormat="1" ht="47.25" x14ac:dyDescent="0.2">
      <c r="A70" s="78">
        <v>23</v>
      </c>
      <c r="B70" s="124" t="s">
        <v>595</v>
      </c>
      <c r="C70" s="126" t="s">
        <v>596</v>
      </c>
      <c r="D70" s="122" t="s">
        <v>712</v>
      </c>
      <c r="E70" s="84" t="s">
        <v>9</v>
      </c>
      <c r="F70" s="79" t="s">
        <v>13</v>
      </c>
      <c r="G70" s="79"/>
      <c r="H70" s="79"/>
      <c r="I70" s="80">
        <f>IF(E70="Q1a",MucHoTro!$H$5,IF(E70="Q1b",MucHoTro!$H$6,IF(E70="Q2",MucHoTro!$H$7,IF(E70="Q3",MucHoTro!$H$8,IF(E70="Q4",MucHoTro!$H$9)))))</f>
        <v>1.1000000000000001</v>
      </c>
      <c r="J70" s="78">
        <f>IF(F70="x",MucHoTro!$C$5,IF(G70="x",MucHoTro!$D$5,IF(H70="x",MucHoTro!$E$5)))</f>
        <v>1.5</v>
      </c>
      <c r="K70" s="81">
        <f t="shared" si="2"/>
        <v>1.6500000000000001</v>
      </c>
      <c r="L70" s="126"/>
      <c r="M70" s="133"/>
      <c r="N70" s="83">
        <v>1</v>
      </c>
      <c r="O70" s="83"/>
      <c r="P70" s="83"/>
      <c r="Q70" s="83"/>
      <c r="R70" s="82">
        <f>K70*2000000</f>
        <v>3300000.0000000005</v>
      </c>
      <c r="S70" s="187"/>
      <c r="T70" s="82"/>
      <c r="U70" s="78"/>
    </row>
    <row r="71" spans="1:21" s="50" customFormat="1" ht="18.75" x14ac:dyDescent="0.2">
      <c r="A71" s="78"/>
      <c r="B71" s="124"/>
      <c r="C71" s="126" t="s">
        <v>639</v>
      </c>
      <c r="D71" s="122"/>
      <c r="E71" s="84" t="s">
        <v>9</v>
      </c>
      <c r="F71" s="79"/>
      <c r="G71" s="79"/>
      <c r="H71" s="79"/>
      <c r="I71" s="80">
        <f>IF(E71="Q1a",MucHoTro!$H$5,IF(E71="Q1b",MucHoTro!$H$6,IF(E71="Q2",MucHoTro!$H$7,IF(E71="Q3",MucHoTro!$H$8,IF(E71="Q4",MucHoTro!$H$9)))))</f>
        <v>1.1000000000000001</v>
      </c>
      <c r="J71" s="78" t="b">
        <f>IF(F71="x",MucHoTro!$C$5,IF(G71="x",MucHoTro!$D$5,IF(H71="x",MucHoTro!$E$5)))</f>
        <v>0</v>
      </c>
      <c r="K71" s="81">
        <f t="shared" si="2"/>
        <v>0</v>
      </c>
      <c r="L71" s="126" t="s">
        <v>639</v>
      </c>
      <c r="M71" s="133" t="s">
        <v>694</v>
      </c>
      <c r="N71" s="83"/>
      <c r="O71" s="83" t="s">
        <v>13</v>
      </c>
      <c r="P71" s="83" t="s">
        <v>13</v>
      </c>
      <c r="Q71" s="83"/>
      <c r="R71" s="82"/>
      <c r="S71" s="187">
        <f>R70/N70</f>
        <v>3300000.0000000005</v>
      </c>
      <c r="T71" s="82"/>
      <c r="U71" s="78"/>
    </row>
    <row r="72" spans="1:21" s="50" customFormat="1" ht="63" x14ac:dyDescent="0.2">
      <c r="A72" s="78">
        <v>24</v>
      </c>
      <c r="B72" s="130" t="s">
        <v>620</v>
      </c>
      <c r="C72" s="126" t="s">
        <v>621</v>
      </c>
      <c r="D72" s="122" t="s">
        <v>713</v>
      </c>
      <c r="E72" s="84" t="s">
        <v>9</v>
      </c>
      <c r="F72" s="79" t="s">
        <v>13</v>
      </c>
      <c r="G72" s="79"/>
      <c r="H72" s="79"/>
      <c r="I72" s="80">
        <f>IF(E72="Q1a",MucHoTro!$H$5,IF(E72="Q1b",MucHoTro!$H$6,IF(E72="Q2",MucHoTro!$H$7,IF(E72="Q3",MucHoTro!$H$8,IF(E72="Q4",MucHoTro!$H$9)))))</f>
        <v>1.1000000000000001</v>
      </c>
      <c r="J72" s="78">
        <f>IF(F72="x",MucHoTro!$C$5,IF(G72="x",MucHoTro!$D$5,IF(H72="x",MucHoTro!$E$5)))</f>
        <v>1.5</v>
      </c>
      <c r="K72" s="81">
        <f t="shared" si="2"/>
        <v>1.6500000000000001</v>
      </c>
      <c r="L72" s="126"/>
      <c r="M72" s="133"/>
      <c r="N72" s="83">
        <v>2</v>
      </c>
      <c r="O72" s="83"/>
      <c r="P72" s="83"/>
      <c r="Q72" s="83"/>
      <c r="R72" s="82">
        <f>K72*2000000</f>
        <v>3300000.0000000005</v>
      </c>
      <c r="S72" s="187"/>
      <c r="T72" s="82"/>
      <c r="U72" s="78"/>
    </row>
    <row r="73" spans="1:21" s="50" customFormat="1" ht="18.75" x14ac:dyDescent="0.2">
      <c r="A73" s="78"/>
      <c r="B73" s="130"/>
      <c r="C73" s="126" t="s">
        <v>290</v>
      </c>
      <c r="D73" s="122"/>
      <c r="E73" s="84" t="s">
        <v>9</v>
      </c>
      <c r="F73" s="79"/>
      <c r="G73" s="79"/>
      <c r="H73" s="79"/>
      <c r="I73" s="80">
        <f>IF(E73="Q1a",MucHoTro!$H$5,IF(E73="Q1b",MucHoTro!$H$6,IF(E73="Q2",MucHoTro!$H$7,IF(E73="Q3",MucHoTro!$H$8,IF(E73="Q4",MucHoTro!$H$9)))))</f>
        <v>1.1000000000000001</v>
      </c>
      <c r="J73" s="78" t="b">
        <f>IF(F73="x",MucHoTro!$C$5,IF(G73="x",MucHoTro!$D$5,IF(H73="x",MucHoTro!$E$5)))</f>
        <v>0</v>
      </c>
      <c r="K73" s="81">
        <f t="shared" si="2"/>
        <v>0</v>
      </c>
      <c r="L73" s="126" t="s">
        <v>290</v>
      </c>
      <c r="M73" s="133"/>
      <c r="N73" s="83"/>
      <c r="O73" s="83" t="s">
        <v>13</v>
      </c>
      <c r="P73" s="83"/>
      <c r="Q73" s="83"/>
      <c r="R73" s="82"/>
      <c r="S73" s="187">
        <f>R72*0.6+R72*0.4/2</f>
        <v>2640000.0000000005</v>
      </c>
      <c r="T73" s="82"/>
      <c r="U73" s="78"/>
    </row>
    <row r="74" spans="1:21" s="50" customFormat="1" ht="18.75" x14ac:dyDescent="0.2">
      <c r="A74" s="78"/>
      <c r="B74" s="130"/>
      <c r="C74" s="126" t="s">
        <v>636</v>
      </c>
      <c r="D74" s="122"/>
      <c r="E74" s="84" t="s">
        <v>9</v>
      </c>
      <c r="F74" s="79"/>
      <c r="G74" s="79"/>
      <c r="H74" s="79"/>
      <c r="I74" s="80">
        <f>IF(E74="Q1a",MucHoTro!$H$5,IF(E74="Q1b",MucHoTro!$H$6,IF(E74="Q2",MucHoTro!$H$7,IF(E74="Q3",MucHoTro!$H$8,IF(E74="Q4",MucHoTro!$H$9)))))</f>
        <v>1.1000000000000001</v>
      </c>
      <c r="J74" s="78" t="b">
        <f>IF(F74="x",MucHoTro!$C$5,IF(G74="x",MucHoTro!$D$5,IF(H74="x",MucHoTro!$E$5)))</f>
        <v>0</v>
      </c>
      <c r="K74" s="81">
        <f t="shared" si="2"/>
        <v>0</v>
      </c>
      <c r="L74" s="126" t="s">
        <v>636</v>
      </c>
      <c r="M74" s="133"/>
      <c r="N74" s="83"/>
      <c r="O74" s="83"/>
      <c r="P74" s="83"/>
      <c r="Q74" s="83" t="s">
        <v>13</v>
      </c>
      <c r="R74" s="82"/>
      <c r="S74" s="187">
        <f>R72*0.4/2</f>
        <v>660000.00000000012</v>
      </c>
      <c r="T74" s="82"/>
      <c r="U74" s="78"/>
    </row>
    <row r="75" spans="1:21" s="50" customFormat="1" ht="47.25" x14ac:dyDescent="0.2">
      <c r="A75" s="78">
        <v>25</v>
      </c>
      <c r="B75" s="124" t="s">
        <v>622</v>
      </c>
      <c r="C75" s="126" t="s">
        <v>623</v>
      </c>
      <c r="D75" s="122" t="s">
        <v>714</v>
      </c>
      <c r="E75" s="84" t="s">
        <v>10</v>
      </c>
      <c r="F75" s="79" t="s">
        <v>13</v>
      </c>
      <c r="G75" s="79"/>
      <c r="H75" s="79"/>
      <c r="I75" s="80">
        <f>IF(E75="Q1a",MucHoTro!$H$5,IF(E75="Q1b",MucHoTro!$H$6,IF(E75="Q2",MucHoTro!$H$7,IF(E75="Q3",MucHoTro!$H$8,IF(E75="Q4",MucHoTro!$H$9)))))</f>
        <v>0.9</v>
      </c>
      <c r="J75" s="78">
        <f>IF(F75="x",MucHoTro!$C$5,IF(G75="x",MucHoTro!$D$5,IF(H75="x",MucHoTro!$E$5)))</f>
        <v>1.5</v>
      </c>
      <c r="K75" s="81">
        <f t="shared" si="2"/>
        <v>1.35</v>
      </c>
      <c r="L75" s="126"/>
      <c r="M75" s="133"/>
      <c r="N75" s="83">
        <v>2</v>
      </c>
      <c r="O75" s="83"/>
      <c r="P75" s="83"/>
      <c r="Q75" s="83"/>
      <c r="R75" s="82">
        <f>K75*2000000</f>
        <v>2700000</v>
      </c>
      <c r="S75" s="187"/>
      <c r="T75" s="82"/>
      <c r="U75" s="78"/>
    </row>
    <row r="76" spans="1:21" s="50" customFormat="1" ht="18.75" x14ac:dyDescent="0.2">
      <c r="A76" s="78"/>
      <c r="B76" s="124"/>
      <c r="C76" s="126" t="s">
        <v>290</v>
      </c>
      <c r="D76" s="122"/>
      <c r="E76" s="84" t="s">
        <v>10</v>
      </c>
      <c r="F76" s="79"/>
      <c r="G76" s="79"/>
      <c r="H76" s="79"/>
      <c r="I76" s="80">
        <f>IF(E76="Q1a",MucHoTro!$H$5,IF(E76="Q1b",MucHoTro!$H$6,IF(E76="Q2",MucHoTro!$H$7,IF(E76="Q3",MucHoTro!$H$8,IF(E76="Q4",MucHoTro!$H$9)))))</f>
        <v>0.9</v>
      </c>
      <c r="J76" s="78" t="b">
        <f>IF(F76="x",MucHoTro!$C$5,IF(G76="x",MucHoTro!$D$5,IF(H76="x",MucHoTro!$E$5)))</f>
        <v>0</v>
      </c>
      <c r="K76" s="81">
        <f t="shared" si="2"/>
        <v>0</v>
      </c>
      <c r="L76" s="126" t="s">
        <v>290</v>
      </c>
      <c r="M76" s="133"/>
      <c r="N76" s="83"/>
      <c r="O76" s="83" t="s">
        <v>13</v>
      </c>
      <c r="P76" s="83"/>
      <c r="Q76" s="83"/>
      <c r="R76" s="82"/>
      <c r="S76" s="187">
        <f>R75*0.3+R75*0.7/2</f>
        <v>1755000</v>
      </c>
      <c r="T76" s="82"/>
      <c r="U76" s="78"/>
    </row>
    <row r="77" spans="1:21" s="50" customFormat="1" ht="18.75" x14ac:dyDescent="0.2">
      <c r="A77" s="78"/>
      <c r="B77" s="124"/>
      <c r="C77" s="126" t="s">
        <v>636</v>
      </c>
      <c r="D77" s="122"/>
      <c r="E77" s="84" t="s">
        <v>10</v>
      </c>
      <c r="F77" s="79"/>
      <c r="G77" s="79"/>
      <c r="H77" s="79"/>
      <c r="I77" s="80">
        <f>IF(E77="Q1a",MucHoTro!$H$5,IF(E77="Q1b",MucHoTro!$H$6,IF(E77="Q2",MucHoTro!$H$7,IF(E77="Q3",MucHoTro!$H$8,IF(E77="Q4",MucHoTro!$H$9)))))</f>
        <v>0.9</v>
      </c>
      <c r="J77" s="78" t="b">
        <f>IF(F77="x",MucHoTro!$C$5,IF(G77="x",MucHoTro!$D$5,IF(H77="x",MucHoTro!$E$5)))</f>
        <v>0</v>
      </c>
      <c r="K77" s="81">
        <f t="shared" si="2"/>
        <v>0</v>
      </c>
      <c r="L77" s="126" t="s">
        <v>636</v>
      </c>
      <c r="M77" s="133"/>
      <c r="N77" s="83"/>
      <c r="O77" s="83"/>
      <c r="P77" s="83"/>
      <c r="Q77" s="83" t="s">
        <v>13</v>
      </c>
      <c r="R77" s="82"/>
      <c r="S77" s="187">
        <f>R75*0.7/2</f>
        <v>944999.99999999988</v>
      </c>
      <c r="T77" s="82"/>
      <c r="U77" s="78"/>
    </row>
    <row r="78" spans="1:21" s="50" customFormat="1" ht="47.25" x14ac:dyDescent="0.2">
      <c r="A78" s="78">
        <v>26</v>
      </c>
      <c r="B78" s="130" t="s">
        <v>447</v>
      </c>
      <c r="C78" s="125" t="s">
        <v>448</v>
      </c>
      <c r="D78" s="122" t="s">
        <v>715</v>
      </c>
      <c r="E78" s="84" t="s">
        <v>9</v>
      </c>
      <c r="F78" s="79"/>
      <c r="G78" s="79"/>
      <c r="H78" s="79" t="s">
        <v>13</v>
      </c>
      <c r="I78" s="80">
        <f>IF(E78="Q1a",MucHoTro!$H$5,IF(E78="Q1b",MucHoTro!$H$6,IF(E78="Q2",MucHoTro!$H$7,IF(E78="Q3",MucHoTro!$H$8,IF(E78="Q4",MucHoTro!$H$9)))))</f>
        <v>1.1000000000000001</v>
      </c>
      <c r="J78" s="78">
        <f>IF(F78="x",MucHoTro!$C$5,IF(G78="x",MucHoTro!$D$5,IF(H78="x",MucHoTro!$E$5)))</f>
        <v>1</v>
      </c>
      <c r="K78" s="81">
        <f t="shared" si="2"/>
        <v>1.1000000000000001</v>
      </c>
      <c r="L78" s="125"/>
      <c r="M78" s="133"/>
      <c r="N78" s="83">
        <v>1</v>
      </c>
      <c r="O78" s="83"/>
      <c r="P78" s="83"/>
      <c r="Q78" s="83"/>
      <c r="R78" s="82">
        <f>K78*2000000</f>
        <v>2200000</v>
      </c>
      <c r="S78" s="187"/>
      <c r="T78" s="82"/>
      <c r="U78" s="78"/>
    </row>
    <row r="79" spans="1:21" s="50" customFormat="1" ht="18.75" x14ac:dyDescent="0.2">
      <c r="A79" s="78"/>
      <c r="B79" s="130"/>
      <c r="C79" s="126" t="s">
        <v>640</v>
      </c>
      <c r="D79" s="122"/>
      <c r="E79" s="84" t="s">
        <v>9</v>
      </c>
      <c r="F79" s="79"/>
      <c r="G79" s="79"/>
      <c r="H79" s="79"/>
      <c r="I79" s="80">
        <f>IF(E79="Q1a",MucHoTro!$H$5,IF(E79="Q1b",MucHoTro!$H$6,IF(E79="Q2",MucHoTro!$H$7,IF(E79="Q3",MucHoTro!$H$8,IF(E79="Q4",MucHoTro!$H$9)))))</f>
        <v>1.1000000000000001</v>
      </c>
      <c r="J79" s="78" t="b">
        <f>IF(F79="x",MucHoTro!$C$5,IF(G79="x",MucHoTro!$D$5,IF(H79="x",MucHoTro!$E$5)))</f>
        <v>0</v>
      </c>
      <c r="K79" s="81">
        <f t="shared" si="2"/>
        <v>0</v>
      </c>
      <c r="L79" s="126" t="s">
        <v>640</v>
      </c>
      <c r="M79" s="133"/>
      <c r="N79" s="83"/>
      <c r="O79" s="83"/>
      <c r="P79" s="83"/>
      <c r="Q79" s="83" t="s">
        <v>13</v>
      </c>
      <c r="R79" s="82"/>
      <c r="S79" s="187">
        <f>R78/N78</f>
        <v>2200000</v>
      </c>
      <c r="T79" s="82"/>
      <c r="U79" s="78"/>
    </row>
    <row r="80" spans="1:21" s="50" customFormat="1" ht="47.25" x14ac:dyDescent="0.2">
      <c r="A80" s="78">
        <v>27</v>
      </c>
      <c r="B80" s="130" t="s">
        <v>451</v>
      </c>
      <c r="C80" s="125" t="s">
        <v>452</v>
      </c>
      <c r="D80" s="122" t="s">
        <v>716</v>
      </c>
      <c r="E80" s="84" t="s">
        <v>10</v>
      </c>
      <c r="F80" s="79"/>
      <c r="G80" s="79"/>
      <c r="H80" s="79" t="s">
        <v>13</v>
      </c>
      <c r="I80" s="80">
        <f>IF(E80="Q1a",MucHoTro!$H$5,IF(E80="Q1b",MucHoTro!$H$6,IF(E80="Q2",MucHoTro!$H$7,IF(E80="Q3",MucHoTro!$H$8,IF(E80="Q4",MucHoTro!$H$9)))))</f>
        <v>0.9</v>
      </c>
      <c r="J80" s="78">
        <f>IF(F80="x",MucHoTro!$C$5,IF(G80="x",MucHoTro!$D$5,IF(H80="x",MucHoTro!$E$5)))</f>
        <v>1</v>
      </c>
      <c r="K80" s="81">
        <f t="shared" si="2"/>
        <v>0.9</v>
      </c>
      <c r="L80" s="125"/>
      <c r="M80" s="133"/>
      <c r="N80" s="83">
        <v>1</v>
      </c>
      <c r="O80" s="83"/>
      <c r="P80" s="83"/>
      <c r="Q80" s="83"/>
      <c r="R80" s="82">
        <f>K80*2000000</f>
        <v>1800000</v>
      </c>
      <c r="S80" s="187"/>
      <c r="T80" s="82"/>
      <c r="U80" s="78"/>
    </row>
    <row r="81" spans="1:21" s="50" customFormat="1" ht="18.75" x14ac:dyDescent="0.2">
      <c r="A81" s="78"/>
      <c r="B81" s="130"/>
      <c r="C81" s="126" t="s">
        <v>641</v>
      </c>
      <c r="D81" s="122"/>
      <c r="E81" s="84" t="s">
        <v>10</v>
      </c>
      <c r="F81" s="79"/>
      <c r="G81" s="79"/>
      <c r="H81" s="79"/>
      <c r="I81" s="80">
        <f>IF(E81="Q1a",MucHoTro!$H$5,IF(E81="Q1b",MucHoTro!$H$6,IF(E81="Q2",MucHoTro!$H$7,IF(E81="Q3",MucHoTro!$H$8,IF(E81="Q4",MucHoTro!$H$9)))))</f>
        <v>0.9</v>
      </c>
      <c r="J81" s="78" t="b">
        <f>IF(F81="x",MucHoTro!$C$5,IF(G81="x",MucHoTro!$D$5,IF(H81="x",MucHoTro!$E$5)))</f>
        <v>0</v>
      </c>
      <c r="K81" s="81">
        <f t="shared" si="2"/>
        <v>0</v>
      </c>
      <c r="L81" s="126" t="s">
        <v>641</v>
      </c>
      <c r="M81" s="133"/>
      <c r="N81" s="83"/>
      <c r="O81" s="83"/>
      <c r="P81" s="83"/>
      <c r="Q81" s="83" t="s">
        <v>13</v>
      </c>
      <c r="R81" s="82"/>
      <c r="S81" s="187">
        <f>R80/N80</f>
        <v>1800000</v>
      </c>
      <c r="T81" s="82"/>
      <c r="U81" s="78"/>
    </row>
    <row r="82" spans="1:21" s="50" customFormat="1" ht="63" x14ac:dyDescent="0.2">
      <c r="A82" s="78">
        <v>28</v>
      </c>
      <c r="B82" s="130" t="s">
        <v>593</v>
      </c>
      <c r="C82" s="125" t="s">
        <v>594</v>
      </c>
      <c r="D82" s="122" t="s">
        <v>700</v>
      </c>
      <c r="E82" s="84" t="s">
        <v>10</v>
      </c>
      <c r="F82" s="79"/>
      <c r="G82" s="79"/>
      <c r="H82" s="79" t="s">
        <v>13</v>
      </c>
      <c r="I82" s="80">
        <f>IF(E82="Q1a",MucHoTro!$H$5,IF(E82="Q1b",MucHoTro!$H$6,IF(E82="Q2",MucHoTro!$H$7,IF(E82="Q3",MucHoTro!$H$8,IF(E82="Q4",MucHoTro!$H$9)))))</f>
        <v>0.9</v>
      </c>
      <c r="J82" s="78">
        <f>IF(F82="x",MucHoTro!$C$5,IF(G82="x",MucHoTro!$D$5,IF(H82="x",MucHoTro!$E$5)))</f>
        <v>1</v>
      </c>
      <c r="K82" s="81">
        <f t="shared" si="2"/>
        <v>0.9</v>
      </c>
      <c r="L82" s="125"/>
      <c r="M82" s="133"/>
      <c r="N82" s="83">
        <v>1</v>
      </c>
      <c r="O82" s="83"/>
      <c r="P82" s="83"/>
      <c r="Q82" s="83"/>
      <c r="R82" s="82">
        <f>K82*2000000</f>
        <v>1800000</v>
      </c>
      <c r="S82" s="187"/>
      <c r="T82" s="82"/>
      <c r="U82" s="78"/>
    </row>
    <row r="83" spans="1:21" s="50" customFormat="1" ht="18.75" x14ac:dyDescent="0.2">
      <c r="A83" s="78"/>
      <c r="B83" s="130"/>
      <c r="C83" s="126" t="s">
        <v>640</v>
      </c>
      <c r="D83" s="122"/>
      <c r="E83" s="84" t="s">
        <v>10</v>
      </c>
      <c r="F83" s="79"/>
      <c r="G83" s="79"/>
      <c r="H83" s="79"/>
      <c r="I83" s="80">
        <f>IF(E83="Q1a",MucHoTro!$H$5,IF(E83="Q1b",MucHoTro!$H$6,IF(E83="Q2",MucHoTro!$H$7,IF(E83="Q3",MucHoTro!$H$8,IF(E83="Q4",MucHoTro!$H$9)))))</f>
        <v>0.9</v>
      </c>
      <c r="J83" s="78" t="b">
        <f>IF(F83="x",MucHoTro!$C$5,IF(G83="x",MucHoTro!$D$5,IF(H83="x",MucHoTro!$E$5)))</f>
        <v>0</v>
      </c>
      <c r="K83" s="81">
        <f t="shared" si="2"/>
        <v>0</v>
      </c>
      <c r="L83" s="126" t="s">
        <v>640</v>
      </c>
      <c r="M83" s="133"/>
      <c r="N83" s="83"/>
      <c r="O83" s="83"/>
      <c r="P83" s="83"/>
      <c r="Q83" s="83" t="s">
        <v>13</v>
      </c>
      <c r="R83" s="82"/>
      <c r="S83" s="187">
        <f>R82/N82</f>
        <v>1800000</v>
      </c>
      <c r="T83" s="82"/>
      <c r="U83" s="78"/>
    </row>
    <row r="84" spans="1:21" s="50" customFormat="1" ht="31.5" x14ac:dyDescent="0.2">
      <c r="A84" s="78">
        <v>29</v>
      </c>
      <c r="B84" s="130" t="s">
        <v>599</v>
      </c>
      <c r="C84" s="126" t="s">
        <v>600</v>
      </c>
      <c r="D84" s="122" t="s">
        <v>717</v>
      </c>
      <c r="E84" s="169" t="s">
        <v>42</v>
      </c>
      <c r="F84" s="79" t="s">
        <v>13</v>
      </c>
      <c r="G84" s="79"/>
      <c r="H84" s="79"/>
      <c r="I84" s="80">
        <f>IF(E84="Q1a",MucHoTro!$H$5,IF(E84="Q1b",MucHoTro!$H$6,IF(E84="Q2",MucHoTro!$H$7,IF(E84="Q3",MucHoTro!$H$8,IF(E84="Q4",MucHoTro!$H$9)))))</f>
        <v>1.2</v>
      </c>
      <c r="J84" s="78">
        <f>IF(F84="x",MucHoTro!$C$5,IF(G84="x",MucHoTro!$D$5,IF(H84="x",MucHoTro!$E$5)))</f>
        <v>1.5</v>
      </c>
      <c r="K84" s="81">
        <f t="shared" si="2"/>
        <v>1.7999999999999998</v>
      </c>
      <c r="L84" s="126"/>
      <c r="M84" s="133"/>
      <c r="N84" s="83">
        <v>1</v>
      </c>
      <c r="O84" s="83" t="s">
        <v>13</v>
      </c>
      <c r="P84" s="83" t="s">
        <v>13</v>
      </c>
      <c r="Q84" s="83"/>
      <c r="R84" s="82">
        <f>K84*2000000</f>
        <v>3599999.9999999995</v>
      </c>
      <c r="S84" s="187"/>
      <c r="T84" s="82"/>
      <c r="U84" s="78"/>
    </row>
    <row r="85" spans="1:21" s="50" customFormat="1" ht="18.75" x14ac:dyDescent="0.2">
      <c r="A85" s="78"/>
      <c r="B85" s="130"/>
      <c r="C85" s="126" t="s">
        <v>640</v>
      </c>
      <c r="D85" s="122"/>
      <c r="E85" s="169" t="s">
        <v>42</v>
      </c>
      <c r="F85" s="79"/>
      <c r="G85" s="79"/>
      <c r="H85" s="79"/>
      <c r="I85" s="80">
        <f>IF(E85="Q1a",MucHoTro!$H$5,IF(E85="Q1b",MucHoTro!$H$6,IF(E85="Q2",MucHoTro!$H$7,IF(E85="Q3",MucHoTro!$H$8,IF(E85="Q4",MucHoTro!$H$9)))))</f>
        <v>1.2</v>
      </c>
      <c r="J85" s="78" t="b">
        <f>IF(F85="x",MucHoTro!$C$5,IF(G85="x",MucHoTro!$D$5,IF(H85="x",MucHoTro!$E$5)))</f>
        <v>0</v>
      </c>
      <c r="K85" s="81">
        <f t="shared" si="2"/>
        <v>0</v>
      </c>
      <c r="L85" s="126" t="s">
        <v>640</v>
      </c>
      <c r="M85" s="133"/>
      <c r="N85" s="83"/>
      <c r="O85" s="83"/>
      <c r="P85" s="83"/>
      <c r="Q85" s="83"/>
      <c r="R85" s="82"/>
      <c r="S85" s="187">
        <f>R84/N84</f>
        <v>3599999.9999999995</v>
      </c>
      <c r="T85" s="82"/>
      <c r="U85" s="78"/>
    </row>
    <row r="86" spans="1:21" s="50" customFormat="1" ht="63" x14ac:dyDescent="0.2">
      <c r="A86" s="78">
        <v>30</v>
      </c>
      <c r="B86" s="130" t="s">
        <v>779</v>
      </c>
      <c r="C86" s="126" t="s">
        <v>780</v>
      </c>
      <c r="D86" s="125" t="s">
        <v>700</v>
      </c>
      <c r="E86" s="84" t="s">
        <v>10</v>
      </c>
      <c r="F86" s="79" t="s">
        <v>13</v>
      </c>
      <c r="G86" s="79"/>
      <c r="H86" s="79"/>
      <c r="I86" s="80">
        <f>IF(E86="Q1a",MucHoTro!$H$5,IF(E86="Q1b",MucHoTro!$H$6,IF(E86="Q2",MucHoTro!$H$7,IF(E86="Q3",MucHoTro!$H$8,IF(E86="Q4",MucHoTro!$H$9)))))</f>
        <v>0.9</v>
      </c>
      <c r="J86" s="78">
        <f>IF(F86="x",MucHoTro!$C$5,IF(G86="x",MucHoTro!$D$5,IF(H86="x",MucHoTro!$E$5)))</f>
        <v>1.5</v>
      </c>
      <c r="K86" s="81">
        <f t="shared" ref="K86:K87" si="4">I86*J86</f>
        <v>1.35</v>
      </c>
      <c r="L86" s="126"/>
      <c r="M86" s="151" t="s">
        <v>782</v>
      </c>
      <c r="N86" s="83">
        <v>1</v>
      </c>
      <c r="O86" s="83"/>
      <c r="P86" s="83"/>
      <c r="Q86" s="83"/>
      <c r="R86" s="82">
        <f>K86*2000000</f>
        <v>2700000</v>
      </c>
      <c r="S86" s="187"/>
      <c r="T86" s="82"/>
      <c r="U86" s="78" t="s">
        <v>774</v>
      </c>
    </row>
    <row r="87" spans="1:21" s="50" customFormat="1" ht="18.75" x14ac:dyDescent="0.2">
      <c r="A87" s="78"/>
      <c r="B87" s="152"/>
      <c r="C87" s="150" t="s">
        <v>781</v>
      </c>
      <c r="D87" s="153"/>
      <c r="E87" s="84" t="s">
        <v>10</v>
      </c>
      <c r="F87" s="79"/>
      <c r="G87" s="79"/>
      <c r="H87" s="79"/>
      <c r="I87" s="80">
        <f>IF(E87="Q1a",MucHoTro!$H$5,IF(E87="Q1b",MucHoTro!$H$6,IF(E87="Q2",MucHoTro!$H$7,IF(E87="Q3",MucHoTro!$H$8,IF(E87="Q4",MucHoTro!$H$9)))))</f>
        <v>0.9</v>
      </c>
      <c r="J87" s="78" t="b">
        <f>IF(F87="x",MucHoTro!$C$5,IF(G87="x",MucHoTro!$D$5,IF(H87="x",MucHoTro!$E$5)))</f>
        <v>0</v>
      </c>
      <c r="K87" s="81">
        <f t="shared" si="4"/>
        <v>0</v>
      </c>
      <c r="L87" s="150" t="s">
        <v>781</v>
      </c>
      <c r="M87" s="151"/>
      <c r="N87" s="83"/>
      <c r="O87" s="83" t="s">
        <v>13</v>
      </c>
      <c r="P87" s="83" t="s">
        <v>13</v>
      </c>
      <c r="Q87" s="83"/>
      <c r="R87" s="82"/>
      <c r="S87" s="187">
        <f>R86/N86</f>
        <v>2700000</v>
      </c>
      <c r="T87" s="82"/>
      <c r="U87" s="78"/>
    </row>
    <row r="88" spans="1:21" s="149" customFormat="1" ht="47.25" x14ac:dyDescent="0.2">
      <c r="A88" s="78">
        <v>31</v>
      </c>
      <c r="B88" s="145" t="s">
        <v>381</v>
      </c>
      <c r="C88" s="146" t="s">
        <v>382</v>
      </c>
      <c r="D88" s="147" t="s">
        <v>718</v>
      </c>
      <c r="E88" s="169" t="s">
        <v>42</v>
      </c>
      <c r="F88" s="79" t="s">
        <v>13</v>
      </c>
      <c r="G88" s="79"/>
      <c r="H88" s="79"/>
      <c r="I88" s="80">
        <f>IF(E88="Q1a",MucHoTro!$H$5,IF(E88="Q1b",MucHoTro!$H$6,IF(E88="Q2",MucHoTro!$H$7,IF(E88="Q3",MucHoTro!$H$8,IF(E88="Q4",MucHoTro!$H$9)))))</f>
        <v>1.2</v>
      </c>
      <c r="J88" s="78">
        <f>IF(F88="x",MucHoTro!$C$5,IF(G88="x",MucHoTro!$D$5,IF(H88="x",MucHoTro!$E$5)))</f>
        <v>1.5</v>
      </c>
      <c r="K88" s="81">
        <f t="shared" si="2"/>
        <v>1.7999999999999998</v>
      </c>
      <c r="L88" s="146"/>
      <c r="M88" s="148"/>
      <c r="N88" s="83">
        <v>1</v>
      </c>
      <c r="O88" s="83"/>
      <c r="P88" s="83"/>
      <c r="Q88" s="83"/>
      <c r="R88" s="82">
        <f>K88*2000000</f>
        <v>3599999.9999999995</v>
      </c>
      <c r="S88" s="187"/>
      <c r="T88" s="82"/>
      <c r="U88" s="78"/>
    </row>
    <row r="89" spans="1:21" s="50" customFormat="1" ht="18.75" x14ac:dyDescent="0.2">
      <c r="A89" s="135"/>
      <c r="B89" s="136"/>
      <c r="C89" s="137" t="s">
        <v>642</v>
      </c>
      <c r="D89" s="138"/>
      <c r="E89" s="169" t="s">
        <v>42</v>
      </c>
      <c r="F89" s="139"/>
      <c r="G89" s="139"/>
      <c r="H89" s="139"/>
      <c r="I89" s="140">
        <f>IF(E89="Q1a",MucHoTro!$H$5,IF(E89="Q1b",MucHoTro!$H$6,IF(E89="Q2",MucHoTro!$H$7,IF(E89="Q3",MucHoTro!$H$8,IF(E89="Q4",MucHoTro!$H$9)))))</f>
        <v>1.2</v>
      </c>
      <c r="J89" s="135" t="b">
        <f>IF(F89="x",MucHoTro!$C$5,IF(G89="x",MucHoTro!$D$5,IF(H89="x",MucHoTro!$E$5)))</f>
        <v>0</v>
      </c>
      <c r="K89" s="141">
        <f t="shared" si="2"/>
        <v>0</v>
      </c>
      <c r="L89" s="137" t="s">
        <v>642</v>
      </c>
      <c r="M89" s="143"/>
      <c r="N89" s="144"/>
      <c r="O89" s="144" t="s">
        <v>13</v>
      </c>
      <c r="P89" s="144" t="s">
        <v>13</v>
      </c>
      <c r="Q89" s="144"/>
      <c r="R89" s="142"/>
      <c r="S89" s="189">
        <f>R88/N88</f>
        <v>3599999.9999999995</v>
      </c>
      <c r="T89" s="82"/>
      <c r="U89" s="78"/>
    </row>
    <row r="90" spans="1:21" s="50" customFormat="1" ht="47.25" x14ac:dyDescent="0.2">
      <c r="A90" s="78">
        <v>32</v>
      </c>
      <c r="B90" s="130" t="s">
        <v>385</v>
      </c>
      <c r="C90" s="126" t="s">
        <v>386</v>
      </c>
      <c r="D90" s="122" t="s">
        <v>324</v>
      </c>
      <c r="E90" s="84" t="s">
        <v>9</v>
      </c>
      <c r="F90" s="79" t="s">
        <v>13</v>
      </c>
      <c r="G90" s="79"/>
      <c r="H90" s="79"/>
      <c r="I90" s="80">
        <f>IF(E90="Q1a",MucHoTro!$H$5,IF(E90="Q1b",MucHoTro!$H$6,IF(E90="Q2",MucHoTro!$H$7,IF(E90="Q3",MucHoTro!$H$8,IF(E90="Q4",MucHoTro!$H$9)))))</f>
        <v>1.1000000000000001</v>
      </c>
      <c r="J90" s="78">
        <f>IF(F90="x",MucHoTro!$C$5,IF(G90="x",MucHoTro!$D$5,IF(H90="x",MucHoTro!$E$5)))</f>
        <v>1.5</v>
      </c>
      <c r="K90" s="81">
        <f t="shared" si="2"/>
        <v>1.6500000000000001</v>
      </c>
      <c r="L90" s="126"/>
      <c r="M90" s="133"/>
      <c r="N90" s="83">
        <v>2</v>
      </c>
      <c r="O90" s="83"/>
      <c r="P90" s="83"/>
      <c r="Q90" s="83"/>
      <c r="R90" s="82">
        <f>K90*2000000</f>
        <v>3300000.0000000005</v>
      </c>
      <c r="S90" s="187"/>
      <c r="T90" s="82"/>
      <c r="U90" s="78"/>
    </row>
    <row r="91" spans="1:21" s="50" customFormat="1" ht="18.75" x14ac:dyDescent="0.2">
      <c r="A91" s="78"/>
      <c r="B91" s="130"/>
      <c r="C91" s="126" t="s">
        <v>305</v>
      </c>
      <c r="D91" s="122"/>
      <c r="E91" s="84" t="s">
        <v>9</v>
      </c>
      <c r="F91" s="79"/>
      <c r="G91" s="79"/>
      <c r="H91" s="79"/>
      <c r="I91" s="80">
        <f>IF(E91="Q1a",MucHoTro!$H$5,IF(E91="Q1b",MucHoTro!$H$6,IF(E91="Q2",MucHoTro!$H$7,IF(E91="Q3",MucHoTro!$H$8,IF(E91="Q4",MucHoTro!$H$9)))))</f>
        <v>1.1000000000000001</v>
      </c>
      <c r="J91" s="78" t="b">
        <f>IF(F91="x",MucHoTro!$C$5,IF(G91="x",MucHoTro!$D$5,IF(H91="x",MucHoTro!$E$5)))</f>
        <v>0</v>
      </c>
      <c r="K91" s="81">
        <f t="shared" si="2"/>
        <v>0</v>
      </c>
      <c r="L91" s="126" t="s">
        <v>305</v>
      </c>
      <c r="M91" s="133"/>
      <c r="N91" s="83"/>
      <c r="O91" s="83" t="s">
        <v>13</v>
      </c>
      <c r="P91" s="83" t="s">
        <v>13</v>
      </c>
      <c r="Q91" s="83"/>
      <c r="R91" s="82"/>
      <c r="S91" s="187">
        <f>R90*0.6+R90*0.4/2</f>
        <v>2640000.0000000005</v>
      </c>
      <c r="T91" s="82"/>
      <c r="U91" s="78"/>
    </row>
    <row r="92" spans="1:21" s="50" customFormat="1" ht="18.75" x14ac:dyDescent="0.2">
      <c r="A92" s="78"/>
      <c r="B92" s="130"/>
      <c r="C92" s="126" t="s">
        <v>844</v>
      </c>
      <c r="D92" s="122"/>
      <c r="E92" s="84" t="s">
        <v>9</v>
      </c>
      <c r="F92" s="79"/>
      <c r="G92" s="79"/>
      <c r="H92" s="79"/>
      <c r="I92" s="80">
        <f>IF(E92="Q1a",MucHoTro!$H$5,IF(E92="Q1b",MucHoTro!$H$6,IF(E92="Q2",MucHoTro!$H$7,IF(E92="Q3",MucHoTro!$H$8,IF(E92="Q4",MucHoTro!$H$9)))))</f>
        <v>1.1000000000000001</v>
      </c>
      <c r="J92" s="78" t="b">
        <f>IF(F92="x",MucHoTro!$C$5,IF(G92="x",MucHoTro!$D$5,IF(H92="x",MucHoTro!$E$5)))</f>
        <v>0</v>
      </c>
      <c r="K92" s="81">
        <f t="shared" si="2"/>
        <v>0</v>
      </c>
      <c r="L92" s="126" t="s">
        <v>844</v>
      </c>
      <c r="M92" s="133"/>
      <c r="N92" s="83"/>
      <c r="O92" s="83"/>
      <c r="P92" s="83"/>
      <c r="Q92" s="83" t="s">
        <v>13</v>
      </c>
      <c r="R92" s="82"/>
      <c r="S92" s="187">
        <f>R90*0.4/2</f>
        <v>660000.00000000012</v>
      </c>
      <c r="T92" s="82"/>
      <c r="U92" s="78"/>
    </row>
    <row r="93" spans="1:21" s="50" customFormat="1" ht="47.25" x14ac:dyDescent="0.2">
      <c r="A93" s="78">
        <v>33</v>
      </c>
      <c r="B93" s="130" t="s">
        <v>402</v>
      </c>
      <c r="C93" s="126" t="s">
        <v>403</v>
      </c>
      <c r="D93" s="122" t="s">
        <v>719</v>
      </c>
      <c r="E93" s="84" t="s">
        <v>9</v>
      </c>
      <c r="F93" s="79" t="s">
        <v>13</v>
      </c>
      <c r="G93" s="79"/>
      <c r="H93" s="79"/>
      <c r="I93" s="80">
        <f>IF(E93="Q1a",MucHoTro!$H$5,IF(E93="Q1b",MucHoTro!$H$6,IF(E93="Q2",MucHoTro!$H$7,IF(E93="Q3",MucHoTro!$H$8,IF(E93="Q4",MucHoTro!$H$9)))))</f>
        <v>1.1000000000000001</v>
      </c>
      <c r="J93" s="78">
        <f>IF(F93="x",MucHoTro!$C$5,IF(G93="x",MucHoTro!$D$5,IF(H93="x",MucHoTro!$E$5)))</f>
        <v>1.5</v>
      </c>
      <c r="K93" s="81">
        <f t="shared" si="2"/>
        <v>1.6500000000000001</v>
      </c>
      <c r="L93" s="126"/>
      <c r="M93" s="133"/>
      <c r="N93" s="83">
        <v>2</v>
      </c>
      <c r="O93" s="83"/>
      <c r="P93" s="83"/>
      <c r="Q93" s="83"/>
      <c r="R93" s="82">
        <f>K93*2000000</f>
        <v>3300000.0000000005</v>
      </c>
      <c r="S93" s="187"/>
      <c r="T93" s="82"/>
      <c r="U93" s="78"/>
    </row>
    <row r="94" spans="1:21" s="50" customFormat="1" ht="18.75" x14ac:dyDescent="0.2">
      <c r="A94" s="78"/>
      <c r="B94" s="130"/>
      <c r="C94" s="126" t="s">
        <v>305</v>
      </c>
      <c r="D94" s="122"/>
      <c r="E94" s="84" t="s">
        <v>9</v>
      </c>
      <c r="F94" s="79"/>
      <c r="G94" s="79"/>
      <c r="H94" s="79"/>
      <c r="I94" s="80">
        <f>IF(E94="Q1a",MucHoTro!$H$5,IF(E94="Q1b",MucHoTro!$H$6,IF(E94="Q2",MucHoTro!$H$7,IF(E94="Q3",MucHoTro!$H$8,IF(E94="Q4",MucHoTro!$H$9)))))</f>
        <v>1.1000000000000001</v>
      </c>
      <c r="J94" s="78" t="b">
        <f>IF(F94="x",MucHoTro!$C$5,IF(G94="x",MucHoTro!$D$5,IF(H94="x",MucHoTro!$E$5)))</f>
        <v>0</v>
      </c>
      <c r="K94" s="81">
        <f t="shared" si="2"/>
        <v>0</v>
      </c>
      <c r="L94" s="126" t="s">
        <v>305</v>
      </c>
      <c r="M94" s="133"/>
      <c r="N94" s="83"/>
      <c r="O94" s="83" t="s">
        <v>13</v>
      </c>
      <c r="P94" s="83"/>
      <c r="Q94" s="83"/>
      <c r="R94" s="82"/>
      <c r="S94" s="187">
        <f>R93*0.6+R93*0.4/2</f>
        <v>2640000.0000000005</v>
      </c>
      <c r="T94" s="82"/>
      <c r="U94" s="78"/>
    </row>
    <row r="95" spans="1:21" s="50" customFormat="1" ht="18.75" x14ac:dyDescent="0.2">
      <c r="A95" s="78"/>
      <c r="B95" s="130"/>
      <c r="C95" s="126" t="s">
        <v>643</v>
      </c>
      <c r="D95" s="122"/>
      <c r="E95" s="84" t="s">
        <v>9</v>
      </c>
      <c r="F95" s="79"/>
      <c r="G95" s="79"/>
      <c r="H95" s="79"/>
      <c r="I95" s="80">
        <f>IF(E95="Q1a",MucHoTro!$H$5,IF(E95="Q1b",MucHoTro!$H$6,IF(E95="Q2",MucHoTro!$H$7,IF(E95="Q3",MucHoTro!$H$8,IF(E95="Q4",MucHoTro!$H$9)))))</f>
        <v>1.1000000000000001</v>
      </c>
      <c r="J95" s="78" t="b">
        <f>IF(F95="x",MucHoTro!$C$5,IF(G95="x",MucHoTro!$D$5,IF(H95="x",MucHoTro!$E$5)))</f>
        <v>0</v>
      </c>
      <c r="K95" s="81">
        <f t="shared" si="2"/>
        <v>0</v>
      </c>
      <c r="L95" s="126" t="s">
        <v>643</v>
      </c>
      <c r="M95" s="133"/>
      <c r="N95" s="83"/>
      <c r="O95" s="83"/>
      <c r="P95" s="83"/>
      <c r="Q95" s="83" t="s">
        <v>13</v>
      </c>
      <c r="R95" s="82"/>
      <c r="S95" s="187">
        <f>R93*0.4/2</f>
        <v>660000.00000000012</v>
      </c>
      <c r="T95" s="82"/>
      <c r="U95" s="78"/>
    </row>
    <row r="96" spans="1:21" s="50" customFormat="1" ht="78.75" x14ac:dyDescent="0.2">
      <c r="A96" s="78">
        <v>34</v>
      </c>
      <c r="B96" s="130" t="s">
        <v>407</v>
      </c>
      <c r="C96" s="125" t="s">
        <v>408</v>
      </c>
      <c r="D96" s="122" t="s">
        <v>720</v>
      </c>
      <c r="E96" s="169" t="s">
        <v>43</v>
      </c>
      <c r="F96" s="79"/>
      <c r="G96" s="79"/>
      <c r="H96" s="79" t="s">
        <v>13</v>
      </c>
      <c r="I96" s="80">
        <f>IF(E96="Q1a",MucHoTro!$H$5,IF(E96="Q1b",MucHoTro!$H$6,IF(E96="Q2",MucHoTro!$H$7,IF(E96="Q3",MucHoTro!$H$8,IF(E96="Q4",MucHoTro!$H$9)))))</f>
        <v>2</v>
      </c>
      <c r="J96" s="78">
        <f>IF(F96="x",MucHoTro!$C$5,IF(G96="x",MucHoTro!$D$5,IF(H96="x",MucHoTro!$E$5)))</f>
        <v>1</v>
      </c>
      <c r="K96" s="81">
        <f t="shared" si="2"/>
        <v>2</v>
      </c>
      <c r="L96" s="125"/>
      <c r="M96" s="133"/>
      <c r="N96" s="83">
        <v>1</v>
      </c>
      <c r="O96" s="83"/>
      <c r="P96" s="83"/>
      <c r="Q96" s="83"/>
      <c r="R96" s="82">
        <f>K96*2000000</f>
        <v>4000000</v>
      </c>
      <c r="S96" s="187"/>
      <c r="T96" s="82"/>
      <c r="U96" s="78"/>
    </row>
    <row r="97" spans="1:21" s="50" customFormat="1" ht="18.75" x14ac:dyDescent="0.2">
      <c r="A97" s="78"/>
      <c r="B97" s="130"/>
      <c r="C97" s="126" t="s">
        <v>306</v>
      </c>
      <c r="D97" s="122"/>
      <c r="E97" s="169" t="s">
        <v>43</v>
      </c>
      <c r="F97" s="79"/>
      <c r="G97" s="79"/>
      <c r="H97" s="79"/>
      <c r="I97" s="80">
        <f>IF(E97="Q1a",MucHoTro!$H$5,IF(E97="Q1b",MucHoTro!$H$6,IF(E97="Q2",MucHoTro!$H$7,IF(E97="Q3",MucHoTro!$H$8,IF(E97="Q4",MucHoTro!$H$9)))))</f>
        <v>2</v>
      </c>
      <c r="J97" s="78" t="b">
        <f>IF(F97="x",MucHoTro!$C$5,IF(G97="x",MucHoTro!$D$5,IF(H97="x",MucHoTro!$E$5)))</f>
        <v>0</v>
      </c>
      <c r="K97" s="81">
        <f t="shared" si="2"/>
        <v>0</v>
      </c>
      <c r="L97" s="126" t="s">
        <v>306</v>
      </c>
      <c r="M97" s="133"/>
      <c r="N97" s="83"/>
      <c r="O97" s="83"/>
      <c r="P97" s="83"/>
      <c r="Q97" s="83" t="s">
        <v>13</v>
      </c>
      <c r="R97" s="82"/>
      <c r="S97" s="187">
        <f>R96/N96</f>
        <v>4000000</v>
      </c>
      <c r="T97" s="82"/>
      <c r="U97" s="78"/>
    </row>
    <row r="98" spans="1:21" s="50" customFormat="1" ht="78.75" x14ac:dyDescent="0.2">
      <c r="A98" s="78">
        <v>35</v>
      </c>
      <c r="B98" s="124" t="s">
        <v>414</v>
      </c>
      <c r="C98" s="125" t="s">
        <v>415</v>
      </c>
      <c r="D98" s="122" t="s">
        <v>721</v>
      </c>
      <c r="E98" s="169" t="s">
        <v>42</v>
      </c>
      <c r="F98" s="79"/>
      <c r="G98" s="79"/>
      <c r="H98" s="79" t="s">
        <v>13</v>
      </c>
      <c r="I98" s="80">
        <f>IF(E98="Q1a",MucHoTro!$H$5,IF(E98="Q1b",MucHoTro!$H$6,IF(E98="Q2",MucHoTro!$H$7,IF(E98="Q3",MucHoTro!$H$8,IF(E98="Q4",MucHoTro!$H$9)))))</f>
        <v>1.2</v>
      </c>
      <c r="J98" s="78">
        <f>IF(F98="x",MucHoTro!$C$5,IF(G98="x",MucHoTro!$D$5,IF(H98="x",MucHoTro!$E$5)))</f>
        <v>1</v>
      </c>
      <c r="K98" s="81">
        <f t="shared" si="2"/>
        <v>1.2</v>
      </c>
      <c r="L98" s="125"/>
      <c r="M98" s="133"/>
      <c r="N98" s="83">
        <v>1</v>
      </c>
      <c r="O98" s="83"/>
      <c r="P98" s="83"/>
      <c r="Q98" s="83"/>
      <c r="R98" s="82">
        <f>K98*2000000</f>
        <v>2400000</v>
      </c>
      <c r="S98" s="187"/>
      <c r="T98" s="82"/>
      <c r="U98" s="78"/>
    </row>
    <row r="99" spans="1:21" s="50" customFormat="1" ht="18.75" x14ac:dyDescent="0.2">
      <c r="A99" s="78"/>
      <c r="B99" s="124"/>
      <c r="C99" s="126" t="s">
        <v>307</v>
      </c>
      <c r="D99" s="122"/>
      <c r="E99" s="169" t="s">
        <v>42</v>
      </c>
      <c r="F99" s="79"/>
      <c r="G99" s="79"/>
      <c r="H99" s="79"/>
      <c r="I99" s="80">
        <f>IF(E99="Q1a",MucHoTro!$H$5,IF(E99="Q1b",MucHoTro!$H$6,IF(E99="Q2",MucHoTro!$H$7,IF(E99="Q3",MucHoTro!$H$8,IF(E99="Q4",MucHoTro!$H$9)))))</f>
        <v>1.2</v>
      </c>
      <c r="J99" s="78" t="b">
        <f>IF(F99="x",MucHoTro!$C$5,IF(G99="x",MucHoTro!$D$5,IF(H99="x",MucHoTro!$E$5)))</f>
        <v>0</v>
      </c>
      <c r="K99" s="81">
        <f t="shared" ref="K99:K165" si="5">I99*J99</f>
        <v>0</v>
      </c>
      <c r="L99" s="126" t="s">
        <v>307</v>
      </c>
      <c r="M99" s="133"/>
      <c r="N99" s="83"/>
      <c r="O99" s="83"/>
      <c r="P99" s="83"/>
      <c r="Q99" s="83" t="s">
        <v>13</v>
      </c>
      <c r="R99" s="82"/>
      <c r="S99" s="187">
        <f>R98/N98</f>
        <v>2400000</v>
      </c>
      <c r="T99" s="82"/>
      <c r="U99" s="78"/>
    </row>
    <row r="100" spans="1:21" s="50" customFormat="1" ht="63" x14ac:dyDescent="0.2">
      <c r="A100" s="78">
        <v>36</v>
      </c>
      <c r="B100" s="130" t="s">
        <v>416</v>
      </c>
      <c r="C100" s="126" t="s">
        <v>417</v>
      </c>
      <c r="D100" s="122" t="s">
        <v>722</v>
      </c>
      <c r="E100" s="84" t="s">
        <v>10</v>
      </c>
      <c r="F100" s="79" t="s">
        <v>13</v>
      </c>
      <c r="G100" s="79"/>
      <c r="H100" s="79"/>
      <c r="I100" s="80">
        <f>IF(E100="Q1a",MucHoTro!$H$5,IF(E100="Q1b",MucHoTro!$H$6,IF(E100="Q2",MucHoTro!$H$7,IF(E100="Q3",MucHoTro!$H$8,IF(E100="Q4",MucHoTro!$H$9)))))</f>
        <v>0.9</v>
      </c>
      <c r="J100" s="78">
        <f>IF(F100="x",MucHoTro!$C$5,IF(G100="x",MucHoTro!$D$5,IF(H100="x",MucHoTro!$E$5)))</f>
        <v>1.5</v>
      </c>
      <c r="K100" s="81">
        <f t="shared" si="5"/>
        <v>1.35</v>
      </c>
      <c r="L100" s="126"/>
      <c r="M100" s="133"/>
      <c r="N100" s="83">
        <v>2</v>
      </c>
      <c r="O100" s="83"/>
      <c r="P100" s="83"/>
      <c r="Q100" s="83"/>
      <c r="R100" s="82">
        <f>K100*2000000</f>
        <v>2700000</v>
      </c>
      <c r="S100" s="187"/>
      <c r="T100" s="82"/>
      <c r="U100" s="78"/>
    </row>
    <row r="101" spans="1:21" s="50" customFormat="1" ht="18.75" x14ac:dyDescent="0.2">
      <c r="A101" s="78"/>
      <c r="B101" s="130"/>
      <c r="C101" s="126" t="s">
        <v>341</v>
      </c>
      <c r="D101" s="122"/>
      <c r="E101" s="84" t="s">
        <v>10</v>
      </c>
      <c r="F101" s="79"/>
      <c r="G101" s="79"/>
      <c r="H101" s="79"/>
      <c r="I101" s="80">
        <f>IF(E101="Q1a",MucHoTro!$H$5,IF(E101="Q1b",MucHoTro!$H$6,IF(E101="Q2",MucHoTro!$H$7,IF(E101="Q3",MucHoTro!$H$8,IF(E101="Q4",MucHoTro!$H$9)))))</f>
        <v>0.9</v>
      </c>
      <c r="J101" s="78" t="b">
        <f>IF(F101="x",MucHoTro!$C$5,IF(G101="x",MucHoTro!$D$5,IF(H101="x",MucHoTro!$E$5)))</f>
        <v>0</v>
      </c>
      <c r="K101" s="81">
        <f t="shared" si="5"/>
        <v>0</v>
      </c>
      <c r="L101" s="126" t="s">
        <v>341</v>
      </c>
      <c r="M101" s="133"/>
      <c r="N101" s="83"/>
      <c r="O101" s="83" t="s">
        <v>13</v>
      </c>
      <c r="P101" s="83"/>
      <c r="Q101" s="83"/>
      <c r="R101" s="82"/>
      <c r="S101" s="187">
        <f>R100*0.3+R100*0.7/2</f>
        <v>1755000</v>
      </c>
      <c r="T101" s="82"/>
      <c r="U101" s="78"/>
    </row>
    <row r="102" spans="1:21" s="50" customFormat="1" ht="18.75" x14ac:dyDescent="0.2">
      <c r="A102" s="78"/>
      <c r="B102" s="130"/>
      <c r="C102" s="126" t="s">
        <v>342</v>
      </c>
      <c r="D102" s="122"/>
      <c r="E102" s="84" t="s">
        <v>10</v>
      </c>
      <c r="F102" s="79"/>
      <c r="G102" s="79"/>
      <c r="H102" s="79"/>
      <c r="I102" s="80">
        <f>IF(E102="Q1a",MucHoTro!$H$5,IF(E102="Q1b",MucHoTro!$H$6,IF(E102="Q2",MucHoTro!$H$7,IF(E102="Q3",MucHoTro!$H$8,IF(E102="Q4",MucHoTro!$H$9)))))</f>
        <v>0.9</v>
      </c>
      <c r="J102" s="78" t="b">
        <f>IF(F102="x",MucHoTro!$C$5,IF(G102="x",MucHoTro!$D$5,IF(H102="x",MucHoTro!$E$5)))</f>
        <v>0</v>
      </c>
      <c r="K102" s="81">
        <f t="shared" si="5"/>
        <v>0</v>
      </c>
      <c r="L102" s="126" t="s">
        <v>342</v>
      </c>
      <c r="M102" s="133"/>
      <c r="N102" s="83"/>
      <c r="O102" s="83"/>
      <c r="P102" s="83"/>
      <c r="Q102" s="83" t="s">
        <v>13</v>
      </c>
      <c r="R102" s="82"/>
      <c r="S102" s="187">
        <f>R100*0.7/2</f>
        <v>944999.99999999988</v>
      </c>
      <c r="T102" s="82"/>
      <c r="U102" s="78"/>
    </row>
    <row r="103" spans="1:21" s="50" customFormat="1" ht="31.5" x14ac:dyDescent="0.2">
      <c r="A103" s="78">
        <v>37</v>
      </c>
      <c r="B103" s="130" t="s">
        <v>435</v>
      </c>
      <c r="C103" s="126" t="s">
        <v>436</v>
      </c>
      <c r="D103" s="122" t="s">
        <v>723</v>
      </c>
      <c r="E103" s="84" t="s">
        <v>10</v>
      </c>
      <c r="F103" s="79" t="s">
        <v>13</v>
      </c>
      <c r="G103" s="79"/>
      <c r="H103" s="79"/>
      <c r="I103" s="80">
        <f>IF(E103="Q1a",MucHoTro!$H$5,IF(E103="Q1b",MucHoTro!$H$6,IF(E103="Q2",MucHoTro!$H$7,IF(E103="Q3",MucHoTro!$H$8,IF(E103="Q4",MucHoTro!$H$9)))))</f>
        <v>0.9</v>
      </c>
      <c r="J103" s="78">
        <f>IF(F103="x",MucHoTro!$C$5,IF(G103="x",MucHoTro!$D$5,IF(H103="x",MucHoTro!$E$5)))</f>
        <v>1.5</v>
      </c>
      <c r="K103" s="81">
        <f t="shared" si="5"/>
        <v>1.35</v>
      </c>
      <c r="L103" s="126"/>
      <c r="M103" s="133"/>
      <c r="N103" s="83">
        <v>2</v>
      </c>
      <c r="O103" s="83"/>
      <c r="P103" s="83"/>
      <c r="Q103" s="83"/>
      <c r="R103" s="82">
        <f>K103*2000000</f>
        <v>2700000</v>
      </c>
      <c r="S103" s="187"/>
      <c r="T103" s="82"/>
      <c r="U103" s="78"/>
    </row>
    <row r="104" spans="1:21" s="50" customFormat="1" ht="18.75" x14ac:dyDescent="0.2">
      <c r="A104" s="78"/>
      <c r="B104" s="130"/>
      <c r="C104" s="126" t="s">
        <v>342</v>
      </c>
      <c r="D104" s="122"/>
      <c r="E104" s="84" t="s">
        <v>10</v>
      </c>
      <c r="F104" s="79"/>
      <c r="G104" s="79"/>
      <c r="H104" s="79"/>
      <c r="I104" s="80">
        <f>IF(E104="Q1a",MucHoTro!$H$5,IF(E104="Q1b",MucHoTro!$H$6,IF(E104="Q2",MucHoTro!$H$7,IF(E104="Q3",MucHoTro!$H$8,IF(E104="Q4",MucHoTro!$H$9)))))</f>
        <v>0.9</v>
      </c>
      <c r="J104" s="78" t="b">
        <f>IF(F104="x",MucHoTro!$C$5,IF(G104="x",MucHoTro!$D$5,IF(H104="x",MucHoTro!$E$5)))</f>
        <v>0</v>
      </c>
      <c r="K104" s="81">
        <f t="shared" si="5"/>
        <v>0</v>
      </c>
      <c r="L104" s="126" t="s">
        <v>342</v>
      </c>
      <c r="M104" s="133"/>
      <c r="N104" s="83"/>
      <c r="O104" s="83" t="s">
        <v>13</v>
      </c>
      <c r="P104" s="83" t="s">
        <v>13</v>
      </c>
      <c r="Q104" s="83"/>
      <c r="R104" s="82"/>
      <c r="S104" s="187">
        <f>R103*0.6+R103*0.4/2</f>
        <v>2160000</v>
      </c>
      <c r="T104" s="82"/>
      <c r="U104" s="78"/>
    </row>
    <row r="105" spans="1:21" s="50" customFormat="1" ht="18.75" x14ac:dyDescent="0.2">
      <c r="A105" s="78"/>
      <c r="B105" s="130"/>
      <c r="C105" s="126" t="s">
        <v>341</v>
      </c>
      <c r="D105" s="122"/>
      <c r="E105" s="84" t="s">
        <v>10</v>
      </c>
      <c r="F105" s="79"/>
      <c r="G105" s="79"/>
      <c r="H105" s="79"/>
      <c r="I105" s="80">
        <f>IF(E105="Q1a",MucHoTro!$H$5,IF(E105="Q1b",MucHoTro!$H$6,IF(E105="Q2",MucHoTro!$H$7,IF(E105="Q3",MucHoTro!$H$8,IF(E105="Q4",MucHoTro!$H$9)))))</f>
        <v>0.9</v>
      </c>
      <c r="J105" s="78" t="b">
        <f>IF(F105="x",MucHoTro!$C$5,IF(G105="x",MucHoTro!$D$5,IF(H105="x",MucHoTro!$E$5)))</f>
        <v>0</v>
      </c>
      <c r="K105" s="81">
        <f t="shared" si="5"/>
        <v>0</v>
      </c>
      <c r="L105" s="126" t="s">
        <v>341</v>
      </c>
      <c r="M105" s="133"/>
      <c r="N105" s="83"/>
      <c r="O105" s="83"/>
      <c r="P105" s="83"/>
      <c r="Q105" s="83" t="s">
        <v>13</v>
      </c>
      <c r="R105" s="82"/>
      <c r="S105" s="187">
        <f>R103*0.4/2</f>
        <v>540000</v>
      </c>
      <c r="T105" s="82"/>
      <c r="U105" s="78"/>
    </row>
    <row r="106" spans="1:21" s="50" customFormat="1" ht="63" x14ac:dyDescent="0.2">
      <c r="A106" s="78">
        <v>38</v>
      </c>
      <c r="B106" s="130" t="s">
        <v>821</v>
      </c>
      <c r="C106" s="125" t="s">
        <v>440</v>
      </c>
      <c r="D106" s="122" t="s">
        <v>724</v>
      </c>
      <c r="E106" s="169" t="s">
        <v>42</v>
      </c>
      <c r="F106" s="79"/>
      <c r="G106" s="79"/>
      <c r="H106" s="79" t="s">
        <v>13</v>
      </c>
      <c r="I106" s="80">
        <f>IF(E106="Q1a",MucHoTro!$H$5,IF(E106="Q1b",MucHoTro!$H$6,IF(E106="Q2",MucHoTro!$H$7,IF(E106="Q3",MucHoTro!$H$8,IF(E106="Q4",MucHoTro!$H$9)))))</f>
        <v>1.2</v>
      </c>
      <c r="J106" s="78">
        <f>IF(F106="x",MucHoTro!$C$5,IF(G106="x",MucHoTro!$D$5,IF(H106="x",MucHoTro!$E$5)))</f>
        <v>1</v>
      </c>
      <c r="K106" s="81">
        <f t="shared" si="5"/>
        <v>1.2</v>
      </c>
      <c r="L106" s="125"/>
      <c r="M106" s="133"/>
      <c r="N106" s="83">
        <v>2</v>
      </c>
      <c r="O106" s="83"/>
      <c r="P106" s="83"/>
      <c r="Q106" s="83"/>
      <c r="R106" s="82">
        <f>K106*2000000</f>
        <v>2400000</v>
      </c>
      <c r="S106" s="187"/>
      <c r="T106" s="82"/>
      <c r="U106" s="78"/>
    </row>
    <row r="107" spans="1:21" s="50" customFormat="1" ht="18.75" x14ac:dyDescent="0.2">
      <c r="A107" s="78"/>
      <c r="B107" s="130"/>
      <c r="C107" s="126" t="s">
        <v>342</v>
      </c>
      <c r="D107" s="122"/>
      <c r="E107" s="169" t="s">
        <v>42</v>
      </c>
      <c r="F107" s="79"/>
      <c r="G107" s="79"/>
      <c r="H107" s="79"/>
      <c r="I107" s="80">
        <f>IF(E107="Q1a",MucHoTro!$H$5,IF(E107="Q1b",MucHoTro!$H$6,IF(E107="Q2",MucHoTro!$H$7,IF(E107="Q3",MucHoTro!$H$8,IF(E107="Q4",MucHoTro!$H$9)))))</f>
        <v>1.2</v>
      </c>
      <c r="J107" s="78" t="b">
        <f>IF(F107="x",MucHoTro!$C$5,IF(G107="x",MucHoTro!$D$5,IF(H107="x",MucHoTro!$E$5)))</f>
        <v>0</v>
      </c>
      <c r="K107" s="81">
        <f t="shared" si="5"/>
        <v>0</v>
      </c>
      <c r="L107" s="126" t="s">
        <v>342</v>
      </c>
      <c r="M107" s="133"/>
      <c r="N107" s="83"/>
      <c r="O107" s="83"/>
      <c r="P107" s="83"/>
      <c r="Q107" s="83" t="s">
        <v>13</v>
      </c>
      <c r="R107" s="82"/>
      <c r="S107" s="187">
        <f>R106*0.6+R106*0.4/2</f>
        <v>1920000</v>
      </c>
      <c r="T107" s="82"/>
      <c r="U107" s="78"/>
    </row>
    <row r="108" spans="1:21" s="50" customFormat="1" ht="18.75" x14ac:dyDescent="0.2">
      <c r="A108" s="78"/>
      <c r="B108" s="130"/>
      <c r="C108" s="126" t="s">
        <v>341</v>
      </c>
      <c r="D108" s="122"/>
      <c r="E108" s="169" t="s">
        <v>42</v>
      </c>
      <c r="F108" s="79"/>
      <c r="G108" s="79"/>
      <c r="H108" s="79"/>
      <c r="I108" s="80">
        <f>IF(E108="Q1a",MucHoTro!$H$5,IF(E108="Q1b",MucHoTro!$H$6,IF(E108="Q2",MucHoTro!$H$7,IF(E108="Q3",MucHoTro!$H$8,IF(E108="Q4",MucHoTro!$H$9)))))</f>
        <v>1.2</v>
      </c>
      <c r="J108" s="78" t="b">
        <f>IF(F108="x",MucHoTro!$C$5,IF(G108="x",MucHoTro!$D$5,IF(H108="x",MucHoTro!$E$5)))</f>
        <v>0</v>
      </c>
      <c r="K108" s="81">
        <f t="shared" si="5"/>
        <v>0</v>
      </c>
      <c r="L108" s="126" t="s">
        <v>341</v>
      </c>
      <c r="M108" s="133"/>
      <c r="N108" s="83"/>
      <c r="O108" s="83"/>
      <c r="P108" s="83"/>
      <c r="Q108" s="83" t="s">
        <v>13</v>
      </c>
      <c r="R108" s="82"/>
      <c r="S108" s="187">
        <f>R106*0.4/2</f>
        <v>480000</v>
      </c>
      <c r="T108" s="82"/>
      <c r="U108" s="78"/>
    </row>
    <row r="109" spans="1:21" s="50" customFormat="1" ht="47.25" x14ac:dyDescent="0.2">
      <c r="A109" s="78">
        <v>39</v>
      </c>
      <c r="B109" s="130" t="s">
        <v>443</v>
      </c>
      <c r="C109" s="126" t="s">
        <v>444</v>
      </c>
      <c r="D109" s="122" t="s">
        <v>725</v>
      </c>
      <c r="E109" s="169" t="s">
        <v>43</v>
      </c>
      <c r="F109" s="79" t="s">
        <v>13</v>
      </c>
      <c r="G109" s="79"/>
      <c r="H109" s="79"/>
      <c r="I109" s="80">
        <f>IF(E109="Q1a",MucHoTro!$H$5,IF(E109="Q1b",MucHoTro!$H$6,IF(E109="Q2",MucHoTro!$H$7,IF(E109="Q3",MucHoTro!$H$8,IF(E109="Q4",MucHoTro!$H$9)))))</f>
        <v>2</v>
      </c>
      <c r="J109" s="78">
        <f>IF(F109="x",MucHoTro!$C$5,IF(G109="x",MucHoTro!$D$5,IF(H109="x",MucHoTro!$E$5)))</f>
        <v>1.5</v>
      </c>
      <c r="K109" s="81">
        <f t="shared" si="5"/>
        <v>3</v>
      </c>
      <c r="L109" s="126"/>
      <c r="M109" s="133"/>
      <c r="N109" s="83">
        <v>1</v>
      </c>
      <c r="O109" s="83"/>
      <c r="P109" s="83"/>
      <c r="Q109" s="83"/>
      <c r="R109" s="82">
        <f>K109*2000000</f>
        <v>6000000</v>
      </c>
      <c r="S109" s="187"/>
      <c r="T109" s="82"/>
      <c r="U109" s="78"/>
    </row>
    <row r="110" spans="1:21" s="50" customFormat="1" ht="18.75" x14ac:dyDescent="0.2">
      <c r="A110" s="78"/>
      <c r="B110" s="130"/>
      <c r="C110" s="126" t="s">
        <v>644</v>
      </c>
      <c r="D110" s="122"/>
      <c r="E110" s="169" t="s">
        <v>43</v>
      </c>
      <c r="F110" s="79"/>
      <c r="G110" s="79"/>
      <c r="H110" s="79"/>
      <c r="I110" s="80">
        <f>IF(E110="Q1a",MucHoTro!$H$5,IF(E110="Q1b",MucHoTro!$H$6,IF(E110="Q2",MucHoTro!$H$7,IF(E110="Q3",MucHoTro!$H$8,IF(E110="Q4",MucHoTro!$H$9)))))</f>
        <v>2</v>
      </c>
      <c r="J110" s="78" t="b">
        <f>IF(F110="x",MucHoTro!$C$5,IF(G110="x",MucHoTro!$D$5,IF(H110="x",MucHoTro!$E$5)))</f>
        <v>0</v>
      </c>
      <c r="K110" s="81">
        <f t="shared" si="5"/>
        <v>0</v>
      </c>
      <c r="L110" s="126" t="s">
        <v>644</v>
      </c>
      <c r="M110" s="133"/>
      <c r="N110" s="83"/>
      <c r="O110" s="83" t="s">
        <v>13</v>
      </c>
      <c r="P110" s="83" t="s">
        <v>13</v>
      </c>
      <c r="Q110" s="83"/>
      <c r="R110" s="82"/>
      <c r="S110" s="187">
        <f>R109/N109</f>
        <v>6000000</v>
      </c>
      <c r="T110" s="82"/>
      <c r="U110" s="78"/>
    </row>
    <row r="111" spans="1:21" s="50" customFormat="1" ht="78.75" x14ac:dyDescent="0.2">
      <c r="A111" s="78">
        <v>40</v>
      </c>
      <c r="B111" s="130" t="s">
        <v>461</v>
      </c>
      <c r="C111" s="126" t="s">
        <v>462</v>
      </c>
      <c r="D111" s="122" t="s">
        <v>726</v>
      </c>
      <c r="E111" s="84" t="s">
        <v>9</v>
      </c>
      <c r="F111" s="79" t="s">
        <v>13</v>
      </c>
      <c r="G111" s="79"/>
      <c r="H111" s="79"/>
      <c r="I111" s="80">
        <f>IF(E111="Q1a",MucHoTro!$H$5,IF(E111="Q1b",MucHoTro!$H$6,IF(E111="Q2",MucHoTro!$H$7,IF(E111="Q3",MucHoTro!$H$8,IF(E111="Q4",MucHoTro!$H$9)))))</f>
        <v>1.1000000000000001</v>
      </c>
      <c r="J111" s="78">
        <f>IF(F111="x",MucHoTro!$C$5,IF(G111="x",MucHoTro!$D$5,IF(H111="x",MucHoTro!$E$5)))</f>
        <v>1.5</v>
      </c>
      <c r="K111" s="81">
        <f t="shared" si="5"/>
        <v>1.6500000000000001</v>
      </c>
      <c r="L111" s="126"/>
      <c r="M111" s="133"/>
      <c r="N111" s="83">
        <v>2</v>
      </c>
      <c r="O111" s="83"/>
      <c r="P111" s="83"/>
      <c r="Q111" s="83"/>
      <c r="R111" s="82">
        <f>K111*2000000</f>
        <v>3300000.0000000005</v>
      </c>
      <c r="S111" s="187"/>
      <c r="T111" s="82"/>
      <c r="U111" s="78"/>
    </row>
    <row r="112" spans="1:21" s="50" customFormat="1" ht="18.75" x14ac:dyDescent="0.2">
      <c r="A112" s="78"/>
      <c r="B112" s="130"/>
      <c r="C112" s="126" t="s">
        <v>342</v>
      </c>
      <c r="D112" s="122"/>
      <c r="E112" s="84" t="s">
        <v>9</v>
      </c>
      <c r="F112" s="79"/>
      <c r="G112" s="79"/>
      <c r="H112" s="79"/>
      <c r="I112" s="80">
        <f>IF(E112="Q1a",MucHoTro!$H$5,IF(E112="Q1b",MucHoTro!$H$6,IF(E112="Q2",MucHoTro!$H$7,IF(E112="Q3",MucHoTro!$H$8,IF(E112="Q4",MucHoTro!$H$9)))))</f>
        <v>1.1000000000000001</v>
      </c>
      <c r="J112" s="78" t="b">
        <f>IF(F112="x",MucHoTro!$C$5,IF(G112="x",MucHoTro!$D$5,IF(H112="x",MucHoTro!$E$5)))</f>
        <v>0</v>
      </c>
      <c r="K112" s="81">
        <f t="shared" si="5"/>
        <v>0</v>
      </c>
      <c r="L112" s="126" t="s">
        <v>342</v>
      </c>
      <c r="M112" s="133"/>
      <c r="N112" s="83"/>
      <c r="O112" s="83" t="s">
        <v>13</v>
      </c>
      <c r="P112" s="83" t="s">
        <v>13</v>
      </c>
      <c r="Q112" s="83"/>
      <c r="R112" s="82"/>
      <c r="S112" s="187">
        <f>R111*0.6+R111*0.4/2</f>
        <v>2640000.0000000005</v>
      </c>
      <c r="T112" s="82"/>
      <c r="U112" s="78"/>
    </row>
    <row r="113" spans="1:21" s="50" customFormat="1" ht="18.75" x14ac:dyDescent="0.2">
      <c r="A113" s="78"/>
      <c r="B113" s="130"/>
      <c r="C113" s="126" t="s">
        <v>341</v>
      </c>
      <c r="D113" s="122"/>
      <c r="E113" s="84" t="s">
        <v>9</v>
      </c>
      <c r="F113" s="79"/>
      <c r="G113" s="79"/>
      <c r="H113" s="79"/>
      <c r="I113" s="80">
        <f>IF(E113="Q1a",MucHoTro!$H$5,IF(E113="Q1b",MucHoTro!$H$6,IF(E113="Q2",MucHoTro!$H$7,IF(E113="Q3",MucHoTro!$H$8,IF(E113="Q4",MucHoTro!$H$9)))))</f>
        <v>1.1000000000000001</v>
      </c>
      <c r="J113" s="78" t="b">
        <f>IF(F113="x",MucHoTro!$C$5,IF(G113="x",MucHoTro!$D$5,IF(H113="x",MucHoTro!$E$5)))</f>
        <v>0</v>
      </c>
      <c r="K113" s="81">
        <f t="shared" si="5"/>
        <v>0</v>
      </c>
      <c r="L113" s="126" t="s">
        <v>341</v>
      </c>
      <c r="M113" s="133"/>
      <c r="N113" s="83"/>
      <c r="O113" s="83"/>
      <c r="P113" s="83"/>
      <c r="Q113" s="83" t="s">
        <v>13</v>
      </c>
      <c r="R113" s="82"/>
      <c r="S113" s="187">
        <f>R111*0.4/2</f>
        <v>660000.00000000012</v>
      </c>
      <c r="T113" s="82"/>
      <c r="U113" s="78"/>
    </row>
    <row r="114" spans="1:21" s="50" customFormat="1" ht="31.5" x14ac:dyDescent="0.2">
      <c r="A114" s="78">
        <v>41</v>
      </c>
      <c r="B114" s="130" t="s">
        <v>472</v>
      </c>
      <c r="C114" s="125" t="s">
        <v>473</v>
      </c>
      <c r="D114" s="122" t="s">
        <v>727</v>
      </c>
      <c r="E114" s="84" t="s">
        <v>9</v>
      </c>
      <c r="F114" s="79" t="s">
        <v>13</v>
      </c>
      <c r="G114" s="79"/>
      <c r="H114" s="79"/>
      <c r="I114" s="80">
        <f>IF(E114="Q1a",MucHoTro!$H$5,IF(E114="Q1b",MucHoTro!$H$6,IF(E114="Q2",MucHoTro!$H$7,IF(E114="Q3",MucHoTro!$H$8,IF(E114="Q4",MucHoTro!$H$9)))))</f>
        <v>1.1000000000000001</v>
      </c>
      <c r="J114" s="78">
        <f>IF(F114="x",MucHoTro!$C$5,IF(G114="x",MucHoTro!$D$5,IF(H114="x",MucHoTro!$E$5)))</f>
        <v>1.5</v>
      </c>
      <c r="K114" s="81">
        <f t="shared" si="5"/>
        <v>1.6500000000000001</v>
      </c>
      <c r="L114" s="125"/>
      <c r="M114" s="133"/>
      <c r="N114" s="83">
        <v>1</v>
      </c>
      <c r="O114" s="83"/>
      <c r="P114" s="83"/>
      <c r="Q114" s="83"/>
      <c r="R114" s="82">
        <f>K114*2000000</f>
        <v>3300000.0000000005</v>
      </c>
      <c r="S114" s="187"/>
      <c r="T114" s="82"/>
      <c r="U114" s="78"/>
    </row>
    <row r="115" spans="1:21" s="50" customFormat="1" ht="18.75" x14ac:dyDescent="0.2">
      <c r="A115" s="78"/>
      <c r="B115" s="130"/>
      <c r="C115" s="126" t="s">
        <v>645</v>
      </c>
      <c r="D115" s="122"/>
      <c r="E115" s="84" t="s">
        <v>9</v>
      </c>
      <c r="F115" s="79"/>
      <c r="G115" s="79"/>
      <c r="H115" s="79"/>
      <c r="I115" s="80">
        <f>IF(E115="Q1a",MucHoTro!$H$5,IF(E115="Q1b",MucHoTro!$H$6,IF(E115="Q2",MucHoTro!$H$7,IF(E115="Q3",MucHoTro!$H$8,IF(E115="Q4",MucHoTro!$H$9)))))</f>
        <v>1.1000000000000001</v>
      </c>
      <c r="J115" s="78" t="b">
        <f>IF(F115="x",MucHoTro!$C$5,IF(G115="x",MucHoTro!$D$5,IF(H115="x",MucHoTro!$E$5)))</f>
        <v>0</v>
      </c>
      <c r="K115" s="81">
        <f t="shared" si="5"/>
        <v>0</v>
      </c>
      <c r="L115" s="126" t="s">
        <v>645</v>
      </c>
      <c r="M115" s="133"/>
      <c r="N115" s="83"/>
      <c r="O115" s="83"/>
      <c r="P115" s="83"/>
      <c r="Q115" s="83" t="s">
        <v>13</v>
      </c>
      <c r="R115" s="82"/>
      <c r="S115" s="187">
        <f>R114/N114</f>
        <v>3300000.0000000005</v>
      </c>
      <c r="T115" s="82"/>
      <c r="U115" s="78"/>
    </row>
    <row r="116" spans="1:21" s="50" customFormat="1" ht="47.25" x14ac:dyDescent="0.2">
      <c r="A116" s="78">
        <v>42</v>
      </c>
      <c r="B116" s="124" t="s">
        <v>507</v>
      </c>
      <c r="C116" s="125" t="s">
        <v>508</v>
      </c>
      <c r="D116" s="122" t="s">
        <v>728</v>
      </c>
      <c r="E116" s="84" t="s">
        <v>11</v>
      </c>
      <c r="F116" s="79" t="s">
        <v>13</v>
      </c>
      <c r="G116" s="79"/>
      <c r="H116" s="79"/>
      <c r="I116" s="80">
        <f>IF(E116="Q1a",MucHoTro!$H$5,IF(E116="Q1b",MucHoTro!$H$6,IF(E116="Q2",MucHoTro!$H$7,IF(E116="Q3",MucHoTro!$H$8,IF(E116="Q4",MucHoTro!$H$9)))))</f>
        <v>0.8</v>
      </c>
      <c r="J116" s="78">
        <f>IF(F116="x",MucHoTro!$C$5,IF(G116="x",MucHoTro!$D$5,IF(H116="x",MucHoTro!$E$5)))</f>
        <v>1.5</v>
      </c>
      <c r="K116" s="81">
        <f t="shared" si="5"/>
        <v>1.2000000000000002</v>
      </c>
      <c r="L116" s="125"/>
      <c r="M116" s="133"/>
      <c r="N116" s="83">
        <v>1</v>
      </c>
      <c r="O116" s="83"/>
      <c r="P116" s="83"/>
      <c r="Q116" s="83"/>
      <c r="R116" s="82">
        <f>K116*2000000</f>
        <v>2400000.0000000005</v>
      </c>
      <c r="S116" s="187"/>
      <c r="T116" s="82"/>
      <c r="U116" s="78"/>
    </row>
    <row r="117" spans="1:21" s="50" customFormat="1" ht="18.75" x14ac:dyDescent="0.2">
      <c r="A117" s="78"/>
      <c r="B117" s="124"/>
      <c r="C117" s="126" t="s">
        <v>306</v>
      </c>
      <c r="D117" s="122"/>
      <c r="E117" s="84" t="s">
        <v>11</v>
      </c>
      <c r="F117" s="79"/>
      <c r="G117" s="79"/>
      <c r="H117" s="79"/>
      <c r="I117" s="80">
        <f>IF(E117="Q1a",MucHoTro!$H$5,IF(E117="Q1b",MucHoTro!$H$6,IF(E117="Q2",MucHoTro!$H$7,IF(E117="Q3",MucHoTro!$H$8,IF(E117="Q4",MucHoTro!$H$9)))))</f>
        <v>0.8</v>
      </c>
      <c r="J117" s="78" t="b">
        <f>IF(F117="x",MucHoTro!$C$5,IF(G117="x",MucHoTro!$D$5,IF(H117="x",MucHoTro!$E$5)))</f>
        <v>0</v>
      </c>
      <c r="K117" s="81">
        <f t="shared" si="5"/>
        <v>0</v>
      </c>
      <c r="L117" s="126" t="s">
        <v>306</v>
      </c>
      <c r="M117" s="133"/>
      <c r="N117" s="83"/>
      <c r="O117" s="83"/>
      <c r="P117" s="83"/>
      <c r="Q117" s="83" t="s">
        <v>13</v>
      </c>
      <c r="R117" s="82"/>
      <c r="S117" s="187">
        <f>R116/N116</f>
        <v>2400000.0000000005</v>
      </c>
      <c r="T117" s="82"/>
      <c r="U117" s="78"/>
    </row>
    <row r="118" spans="1:21" s="50" customFormat="1" ht="63" x14ac:dyDescent="0.2">
      <c r="A118" s="78">
        <v>43</v>
      </c>
      <c r="B118" s="124" t="s">
        <v>523</v>
      </c>
      <c r="C118" s="125" t="s">
        <v>524</v>
      </c>
      <c r="D118" s="125" t="s">
        <v>729</v>
      </c>
      <c r="E118" s="169" t="s">
        <v>42</v>
      </c>
      <c r="F118" s="79"/>
      <c r="G118" s="79"/>
      <c r="H118" s="79" t="s">
        <v>13</v>
      </c>
      <c r="I118" s="80">
        <f>IF(E118="Q1a",MucHoTro!$H$5,IF(E118="Q1b",MucHoTro!$H$6,IF(E118="Q2",MucHoTro!$H$7,IF(E118="Q3",MucHoTro!$H$8,IF(E118="Q4",MucHoTro!$H$9)))))</f>
        <v>1.2</v>
      </c>
      <c r="J118" s="78">
        <f>IF(F118="x",MucHoTro!$C$5,IF(G118="x",MucHoTro!$D$5,IF(H118="x",MucHoTro!$E$5)))</f>
        <v>1</v>
      </c>
      <c r="K118" s="81">
        <f t="shared" si="5"/>
        <v>1.2</v>
      </c>
      <c r="L118" s="125"/>
      <c r="M118" s="151"/>
      <c r="N118" s="83">
        <v>1</v>
      </c>
      <c r="O118" s="83"/>
      <c r="P118" s="83"/>
      <c r="Q118" s="83"/>
      <c r="R118" s="82">
        <f>K118*2000000</f>
        <v>2400000</v>
      </c>
      <c r="S118" s="187"/>
      <c r="T118" s="82"/>
      <c r="U118" s="78"/>
    </row>
    <row r="119" spans="1:21" s="50" customFormat="1" ht="18.75" x14ac:dyDescent="0.2">
      <c r="A119" s="78"/>
      <c r="B119" s="124"/>
      <c r="C119" s="126" t="s">
        <v>341</v>
      </c>
      <c r="D119" s="125"/>
      <c r="E119" s="169" t="s">
        <v>42</v>
      </c>
      <c r="F119" s="79"/>
      <c r="G119" s="79"/>
      <c r="H119" s="79"/>
      <c r="I119" s="80">
        <f>IF(E119="Q1a",MucHoTro!$H$5,IF(E119="Q1b",MucHoTro!$H$6,IF(E119="Q2",MucHoTro!$H$7,IF(E119="Q3",MucHoTro!$H$8,IF(E119="Q4",MucHoTro!$H$9)))))</f>
        <v>1.2</v>
      </c>
      <c r="J119" s="78" t="b">
        <f>IF(F119="x",MucHoTro!$C$5,IF(G119="x",MucHoTro!$D$5,IF(H119="x",MucHoTro!$E$5)))</f>
        <v>0</v>
      </c>
      <c r="K119" s="81">
        <f t="shared" si="5"/>
        <v>0</v>
      </c>
      <c r="L119" s="126" t="s">
        <v>341</v>
      </c>
      <c r="M119" s="151" t="s">
        <v>695</v>
      </c>
      <c r="N119" s="83"/>
      <c r="O119" s="83"/>
      <c r="P119" s="83"/>
      <c r="Q119" s="83" t="s">
        <v>13</v>
      </c>
      <c r="R119" s="82"/>
      <c r="S119" s="187">
        <f>R118/N118</f>
        <v>2400000</v>
      </c>
      <c r="T119" s="82"/>
      <c r="U119" s="78"/>
    </row>
    <row r="120" spans="1:21" s="50" customFormat="1" ht="31.5" x14ac:dyDescent="0.2">
      <c r="A120" s="78">
        <v>44</v>
      </c>
      <c r="B120" s="130" t="s">
        <v>531</v>
      </c>
      <c r="C120" s="125" t="s">
        <v>532</v>
      </c>
      <c r="D120" s="122" t="s">
        <v>730</v>
      </c>
      <c r="E120" s="84" t="s">
        <v>10</v>
      </c>
      <c r="F120" s="79"/>
      <c r="G120" s="79"/>
      <c r="H120" s="79" t="s">
        <v>13</v>
      </c>
      <c r="I120" s="80">
        <f>IF(E120="Q1a",MucHoTro!$H$5,IF(E120="Q1b",MucHoTro!$H$6,IF(E120="Q2",MucHoTro!$H$7,IF(E120="Q3",MucHoTro!$H$8,IF(E120="Q4",MucHoTro!$H$9)))))</f>
        <v>0.9</v>
      </c>
      <c r="J120" s="78">
        <f>IF(F120="x",MucHoTro!$C$5,IF(G120="x",MucHoTro!$D$5,IF(H120="x",MucHoTro!$E$5)))</f>
        <v>1</v>
      </c>
      <c r="K120" s="81">
        <f t="shared" si="5"/>
        <v>0.9</v>
      </c>
      <c r="L120" s="125"/>
      <c r="M120" s="133"/>
      <c r="N120" s="83">
        <v>1</v>
      </c>
      <c r="O120" s="83"/>
      <c r="P120" s="83"/>
      <c r="Q120" s="83"/>
      <c r="R120" s="82">
        <f>K120*2000000</f>
        <v>1800000</v>
      </c>
      <c r="S120" s="187"/>
      <c r="T120" s="82"/>
      <c r="U120" s="78"/>
    </row>
    <row r="121" spans="1:21" s="50" customFormat="1" ht="28.5" customHeight="1" x14ac:dyDescent="0.2">
      <c r="A121" s="78"/>
      <c r="B121" s="130"/>
      <c r="C121" s="126" t="s">
        <v>646</v>
      </c>
      <c r="D121" s="122"/>
      <c r="E121" s="84" t="s">
        <v>10</v>
      </c>
      <c r="F121" s="79"/>
      <c r="G121" s="79"/>
      <c r="H121" s="79"/>
      <c r="I121" s="80">
        <f>IF(E121="Q1a",MucHoTro!$H$5,IF(E121="Q1b",MucHoTro!$H$6,IF(E121="Q2",MucHoTro!$H$7,IF(E121="Q3",MucHoTro!$H$8,IF(E121="Q4",MucHoTro!$H$9)))))</f>
        <v>0.9</v>
      </c>
      <c r="J121" s="78" t="b">
        <f>IF(F121="x",MucHoTro!$C$5,IF(G121="x",MucHoTro!$D$5,IF(H121="x",MucHoTro!$E$5)))</f>
        <v>0</v>
      </c>
      <c r="K121" s="81">
        <f t="shared" si="5"/>
        <v>0</v>
      </c>
      <c r="L121" s="126" t="s">
        <v>646</v>
      </c>
      <c r="M121" s="133" t="s">
        <v>696</v>
      </c>
      <c r="N121" s="83"/>
      <c r="O121" s="83"/>
      <c r="P121" s="83"/>
      <c r="Q121" s="83" t="s">
        <v>13</v>
      </c>
      <c r="R121" s="82"/>
      <c r="S121" s="187">
        <f>R120/N120</f>
        <v>1800000</v>
      </c>
      <c r="T121" s="82"/>
      <c r="U121" s="78"/>
    </row>
    <row r="122" spans="1:21" s="50" customFormat="1" ht="78.75" x14ac:dyDescent="0.2">
      <c r="A122" s="78">
        <v>45</v>
      </c>
      <c r="B122" s="130" t="s">
        <v>546</v>
      </c>
      <c r="C122" s="125" t="s">
        <v>547</v>
      </c>
      <c r="D122" s="122" t="s">
        <v>731</v>
      </c>
      <c r="E122" s="84" t="s">
        <v>9</v>
      </c>
      <c r="F122" s="79"/>
      <c r="G122" s="79"/>
      <c r="H122" s="79" t="s">
        <v>13</v>
      </c>
      <c r="I122" s="80">
        <f>IF(E122="Q1a",MucHoTro!$H$5,IF(E122="Q1b",MucHoTro!$H$6,IF(E122="Q2",MucHoTro!$H$7,IF(E122="Q3",MucHoTro!$H$8,IF(E122="Q4",MucHoTro!$H$9)))))</f>
        <v>1.1000000000000001</v>
      </c>
      <c r="J122" s="78">
        <f>IF(F122="x",MucHoTro!$C$5,IF(G122="x",MucHoTro!$D$5,IF(H122="x",MucHoTro!$E$5)))</f>
        <v>1</v>
      </c>
      <c r="K122" s="81">
        <f t="shared" si="5"/>
        <v>1.1000000000000001</v>
      </c>
      <c r="L122" s="125"/>
      <c r="M122" s="133"/>
      <c r="N122" s="83">
        <v>1</v>
      </c>
      <c r="O122" s="83"/>
      <c r="P122" s="83"/>
      <c r="Q122" s="83"/>
      <c r="R122" s="82">
        <f>K122*2000000</f>
        <v>2200000</v>
      </c>
      <c r="S122" s="187"/>
      <c r="T122" s="82"/>
      <c r="U122" s="78"/>
    </row>
    <row r="123" spans="1:21" s="50" customFormat="1" ht="18.75" x14ac:dyDescent="0.2">
      <c r="A123" s="78"/>
      <c r="B123" s="130"/>
      <c r="C123" s="126" t="s">
        <v>643</v>
      </c>
      <c r="D123" s="122"/>
      <c r="E123" s="84" t="s">
        <v>9</v>
      </c>
      <c r="F123" s="79"/>
      <c r="G123" s="79"/>
      <c r="H123" s="79"/>
      <c r="I123" s="80">
        <f>IF(E123="Q1a",MucHoTro!$H$5,IF(E123="Q1b",MucHoTro!$H$6,IF(E123="Q2",MucHoTro!$H$7,IF(E123="Q3",MucHoTro!$H$8,IF(E123="Q4",MucHoTro!$H$9)))))</f>
        <v>1.1000000000000001</v>
      </c>
      <c r="J123" s="78" t="b">
        <f>IF(F123="x",MucHoTro!$C$5,IF(G123="x",MucHoTro!$D$5,IF(H123="x",MucHoTro!$E$5)))</f>
        <v>0</v>
      </c>
      <c r="K123" s="81">
        <f t="shared" si="5"/>
        <v>0</v>
      </c>
      <c r="L123" s="126" t="s">
        <v>643</v>
      </c>
      <c r="M123" s="133"/>
      <c r="N123" s="83"/>
      <c r="O123" s="83"/>
      <c r="P123" s="83"/>
      <c r="Q123" s="83" t="s">
        <v>13</v>
      </c>
      <c r="R123" s="82"/>
      <c r="S123" s="187">
        <f>R122/N122</f>
        <v>2200000</v>
      </c>
      <c r="T123" s="82"/>
      <c r="U123" s="78"/>
    </row>
    <row r="124" spans="1:21" s="50" customFormat="1" ht="66" x14ac:dyDescent="0.2">
      <c r="A124" s="78">
        <v>46</v>
      </c>
      <c r="B124" s="130" t="s">
        <v>552</v>
      </c>
      <c r="C124" s="125" t="s">
        <v>553</v>
      </c>
      <c r="D124" s="122" t="s">
        <v>732</v>
      </c>
      <c r="E124" s="84" t="s">
        <v>9</v>
      </c>
      <c r="F124" s="79"/>
      <c r="G124" s="79"/>
      <c r="H124" s="79" t="s">
        <v>13</v>
      </c>
      <c r="I124" s="80">
        <f>IF(E124="Q1a",MucHoTro!$H$5,IF(E124="Q1b",MucHoTro!$H$6,IF(E124="Q2",MucHoTro!$H$7,IF(E124="Q3",MucHoTro!$H$8,IF(E124="Q4",MucHoTro!$H$9)))))</f>
        <v>1.1000000000000001</v>
      </c>
      <c r="J124" s="78">
        <f>IF(F124="x",MucHoTro!$C$5,IF(G124="x",MucHoTro!$D$5,IF(H124="x",MucHoTro!$E$5)))</f>
        <v>1</v>
      </c>
      <c r="K124" s="81">
        <f t="shared" si="5"/>
        <v>1.1000000000000001</v>
      </c>
      <c r="L124" s="125"/>
      <c r="M124" s="133"/>
      <c r="N124" s="83">
        <v>1</v>
      </c>
      <c r="O124" s="83"/>
      <c r="P124" s="83"/>
      <c r="Q124" s="83"/>
      <c r="R124" s="82">
        <f>K124*2000000</f>
        <v>2200000</v>
      </c>
      <c r="S124" s="187"/>
      <c r="T124" s="82"/>
      <c r="U124" s="78"/>
    </row>
    <row r="125" spans="1:21" s="50" customFormat="1" ht="18.75" x14ac:dyDescent="0.2">
      <c r="A125" s="78"/>
      <c r="B125" s="130"/>
      <c r="C125" s="126" t="s">
        <v>643</v>
      </c>
      <c r="D125" s="122"/>
      <c r="E125" s="84" t="s">
        <v>9</v>
      </c>
      <c r="F125" s="79"/>
      <c r="G125" s="79"/>
      <c r="H125" s="79"/>
      <c r="I125" s="80">
        <f>IF(E125="Q1a",MucHoTro!$H$5,IF(E125="Q1b",MucHoTro!$H$6,IF(E125="Q2",MucHoTro!$H$7,IF(E125="Q3",MucHoTro!$H$8,IF(E125="Q4",MucHoTro!$H$9)))))</f>
        <v>1.1000000000000001</v>
      </c>
      <c r="J125" s="78" t="b">
        <f>IF(F125="x",MucHoTro!$C$5,IF(G125="x",MucHoTro!$D$5,IF(H125="x",MucHoTro!$E$5)))</f>
        <v>0</v>
      </c>
      <c r="K125" s="81">
        <f t="shared" si="5"/>
        <v>0</v>
      </c>
      <c r="L125" s="126" t="s">
        <v>643</v>
      </c>
      <c r="M125" s="133"/>
      <c r="N125" s="83"/>
      <c r="O125" s="83"/>
      <c r="P125" s="83"/>
      <c r="Q125" s="83" t="s">
        <v>13</v>
      </c>
      <c r="R125" s="82"/>
      <c r="S125" s="187">
        <f>R124/N124</f>
        <v>2200000</v>
      </c>
      <c r="T125" s="82"/>
      <c r="U125" s="78"/>
    </row>
    <row r="126" spans="1:21" s="50" customFormat="1" ht="63" x14ac:dyDescent="0.2">
      <c r="A126" s="78">
        <v>47</v>
      </c>
      <c r="B126" s="130" t="s">
        <v>601</v>
      </c>
      <c r="C126" s="125" t="s">
        <v>602</v>
      </c>
      <c r="D126" s="122" t="s">
        <v>733</v>
      </c>
      <c r="E126" s="84" t="s">
        <v>9</v>
      </c>
      <c r="F126" s="79"/>
      <c r="G126" s="79"/>
      <c r="H126" s="79" t="s">
        <v>13</v>
      </c>
      <c r="I126" s="80">
        <f>IF(E126="Q1a",MucHoTro!$H$5,IF(E126="Q1b",MucHoTro!$H$6,IF(E126="Q2",MucHoTro!$H$7,IF(E126="Q3",MucHoTro!$H$8,IF(E126="Q4",MucHoTro!$H$9)))))</f>
        <v>1.1000000000000001</v>
      </c>
      <c r="J126" s="78">
        <f>IF(F126="x",MucHoTro!$C$5,IF(G126="x",MucHoTro!$D$5,IF(H126="x",MucHoTro!$E$5)))</f>
        <v>1</v>
      </c>
      <c r="K126" s="81">
        <f t="shared" si="5"/>
        <v>1.1000000000000001</v>
      </c>
      <c r="L126" s="125"/>
      <c r="M126" s="133"/>
      <c r="N126" s="83">
        <v>1</v>
      </c>
      <c r="O126" s="83"/>
      <c r="P126" s="83"/>
      <c r="Q126" s="83"/>
      <c r="R126" s="82">
        <f>K126*2000000</f>
        <v>2200000</v>
      </c>
      <c r="S126" s="187"/>
      <c r="T126" s="82"/>
      <c r="U126" s="78"/>
    </row>
    <row r="127" spans="1:21" s="50" customFormat="1" ht="18.75" x14ac:dyDescent="0.2">
      <c r="A127" s="78"/>
      <c r="B127" s="130"/>
      <c r="C127" s="126" t="s">
        <v>341</v>
      </c>
      <c r="D127" s="122"/>
      <c r="E127" s="84" t="s">
        <v>9</v>
      </c>
      <c r="F127" s="79"/>
      <c r="G127" s="79"/>
      <c r="H127" s="79"/>
      <c r="I127" s="80">
        <f>IF(E127="Q1a",MucHoTro!$H$5,IF(E127="Q1b",MucHoTro!$H$6,IF(E127="Q2",MucHoTro!$H$7,IF(E127="Q3",MucHoTro!$H$8,IF(E127="Q4",MucHoTro!$H$9)))))</f>
        <v>1.1000000000000001</v>
      </c>
      <c r="J127" s="78" t="b">
        <f>IF(F127="x",MucHoTro!$C$5,IF(G127="x",MucHoTro!$D$5,IF(H127="x",MucHoTro!$E$5)))</f>
        <v>0</v>
      </c>
      <c r="K127" s="81">
        <f t="shared" si="5"/>
        <v>0</v>
      </c>
      <c r="L127" s="126" t="s">
        <v>341</v>
      </c>
      <c r="M127" s="133"/>
      <c r="N127" s="83"/>
      <c r="O127" s="83"/>
      <c r="P127" s="83"/>
      <c r="Q127" s="83" t="s">
        <v>13</v>
      </c>
      <c r="R127" s="82"/>
      <c r="S127" s="187">
        <f>R126/N126</f>
        <v>2200000</v>
      </c>
      <c r="T127" s="82"/>
      <c r="U127" s="78"/>
    </row>
    <row r="128" spans="1:21" s="50" customFormat="1" ht="64.5" customHeight="1" x14ac:dyDescent="0.2">
      <c r="A128" s="78">
        <v>48</v>
      </c>
      <c r="B128" s="130" t="s">
        <v>776</v>
      </c>
      <c r="C128" s="125" t="s">
        <v>777</v>
      </c>
      <c r="D128" s="122" t="s">
        <v>778</v>
      </c>
      <c r="E128" s="84" t="s">
        <v>9</v>
      </c>
      <c r="F128" s="79"/>
      <c r="G128" s="79" t="s">
        <v>13</v>
      </c>
      <c r="H128" s="79"/>
      <c r="I128" s="80">
        <f>IF(E128="Q1a",MucHoTro!$H$5,IF(E128="Q1b",MucHoTro!$H$6,IF(E128="Q2",MucHoTro!$H$7,IF(E128="Q3",MucHoTro!$H$8,IF(E128="Q4",MucHoTro!$H$9)))))</f>
        <v>1.1000000000000001</v>
      </c>
      <c r="J128" s="78">
        <f>IF(F128="x",MucHoTro!$C$5,IF(G128="x",MucHoTro!$D$5,IF(H128="x",MucHoTro!$E$5)))</f>
        <v>1.25</v>
      </c>
      <c r="K128" s="81">
        <f t="shared" ref="K128:K129" si="6">I128*J128</f>
        <v>1.375</v>
      </c>
      <c r="L128" s="125"/>
      <c r="M128" s="133" t="s">
        <v>695</v>
      </c>
      <c r="N128" s="83">
        <v>1</v>
      </c>
      <c r="O128" s="83"/>
      <c r="P128" s="83"/>
      <c r="Q128" s="83"/>
      <c r="R128" s="82">
        <f>K128*2000000</f>
        <v>2750000</v>
      </c>
      <c r="S128" s="187"/>
      <c r="T128" s="82"/>
      <c r="U128" s="78" t="s">
        <v>774</v>
      </c>
    </row>
    <row r="129" spans="1:21" s="50" customFormat="1" ht="31.5" x14ac:dyDescent="0.2">
      <c r="A129" s="78"/>
      <c r="B129" s="130"/>
      <c r="C129" s="126" t="s">
        <v>306</v>
      </c>
      <c r="D129" s="122" t="s">
        <v>778</v>
      </c>
      <c r="E129" s="84" t="s">
        <v>9</v>
      </c>
      <c r="F129" s="79"/>
      <c r="G129" s="79"/>
      <c r="H129" s="79"/>
      <c r="I129" s="80">
        <f>IF(E129="Q1a",MucHoTro!$H$5,IF(E129="Q1b",MucHoTro!$H$6,IF(E129="Q2",MucHoTro!$H$7,IF(E129="Q3",MucHoTro!$H$8,IF(E129="Q4",MucHoTro!$H$9)))))</f>
        <v>1.1000000000000001</v>
      </c>
      <c r="J129" s="78" t="b">
        <f>IF(F129="x",MucHoTro!$C$5,IF(G129="x",MucHoTro!$D$5,IF(H129="x",MucHoTro!$E$5)))</f>
        <v>0</v>
      </c>
      <c r="K129" s="81">
        <f t="shared" si="6"/>
        <v>0</v>
      </c>
      <c r="L129" s="126" t="s">
        <v>306</v>
      </c>
      <c r="M129" s="133"/>
      <c r="N129" s="83"/>
      <c r="O129" s="83"/>
      <c r="P129" s="83" t="s">
        <v>13</v>
      </c>
      <c r="Q129" s="83"/>
      <c r="R129" s="82"/>
      <c r="S129" s="187">
        <f>R128/N128</f>
        <v>2750000</v>
      </c>
      <c r="T129" s="82"/>
      <c r="U129" s="78"/>
    </row>
    <row r="130" spans="1:21" s="50" customFormat="1" ht="63" x14ac:dyDescent="0.2">
      <c r="A130" s="78">
        <v>49</v>
      </c>
      <c r="B130" s="124" t="s">
        <v>380</v>
      </c>
      <c r="C130" s="125" t="s">
        <v>825</v>
      </c>
      <c r="D130" s="122" t="s">
        <v>328</v>
      </c>
      <c r="E130" s="169" t="s">
        <v>42</v>
      </c>
      <c r="F130" s="79" t="s">
        <v>13</v>
      </c>
      <c r="G130" s="79"/>
      <c r="H130" s="79"/>
      <c r="I130" s="80">
        <f>IF(E130="Q1a",MucHoTro!$H$5,IF(E130="Q1b",MucHoTro!$H$6,IF(E130="Q2",MucHoTro!$H$7,IF(E130="Q3",MucHoTro!$H$8,IF(E130="Q4",MucHoTro!$H$9)))))</f>
        <v>1.2</v>
      </c>
      <c r="J130" s="78">
        <f>IF(F130="x",MucHoTro!$C$5,IF(G130="x",MucHoTro!$D$5,IF(H130="x",MucHoTro!$E$5)))</f>
        <v>1.5</v>
      </c>
      <c r="K130" s="81">
        <f t="shared" si="5"/>
        <v>1.7999999999999998</v>
      </c>
      <c r="L130" s="125"/>
      <c r="M130" s="133"/>
      <c r="N130" s="83">
        <v>2</v>
      </c>
      <c r="O130" s="83"/>
      <c r="P130" s="83"/>
      <c r="Q130" s="83"/>
      <c r="R130" s="82">
        <f>K130*2000000</f>
        <v>3599999.9999999995</v>
      </c>
      <c r="S130" s="187"/>
      <c r="T130" s="82"/>
      <c r="U130" s="78"/>
    </row>
    <row r="131" spans="1:21" s="50" customFormat="1" ht="18.75" x14ac:dyDescent="0.2">
      <c r="A131" s="78"/>
      <c r="B131" s="124"/>
      <c r="C131" s="126" t="s">
        <v>300</v>
      </c>
      <c r="D131" s="122"/>
      <c r="E131" s="169" t="s">
        <v>42</v>
      </c>
      <c r="F131" s="79"/>
      <c r="G131" s="79"/>
      <c r="H131" s="79"/>
      <c r="I131" s="80">
        <f>IF(E131="Q1a",MucHoTro!$H$5,IF(E131="Q1b",MucHoTro!$H$6,IF(E131="Q2",MucHoTro!$H$7,IF(E131="Q3",MucHoTro!$H$8,IF(E131="Q4",MucHoTro!$H$9)))))</f>
        <v>1.2</v>
      </c>
      <c r="J131" s="78" t="b">
        <f>IF(F131="x",MucHoTro!$C$5,IF(G131="x",MucHoTro!$D$5,IF(H131="x",MucHoTro!$E$5)))</f>
        <v>0</v>
      </c>
      <c r="K131" s="81">
        <f t="shared" si="5"/>
        <v>0</v>
      </c>
      <c r="L131" s="126" t="s">
        <v>300</v>
      </c>
      <c r="M131" s="133"/>
      <c r="N131" s="83"/>
      <c r="O131" s="83" t="s">
        <v>13</v>
      </c>
      <c r="P131" s="83" t="s">
        <v>13</v>
      </c>
      <c r="Q131" s="83"/>
      <c r="R131" s="82"/>
      <c r="S131" s="187">
        <f>R130*0.6+R130*0.4/2</f>
        <v>2879999.9999999995</v>
      </c>
      <c r="T131" s="82"/>
      <c r="U131" s="78"/>
    </row>
    <row r="132" spans="1:21" s="50" customFormat="1" ht="18.75" x14ac:dyDescent="0.2">
      <c r="A132" s="78"/>
      <c r="B132" s="124"/>
      <c r="C132" s="126" t="s">
        <v>647</v>
      </c>
      <c r="D132" s="122"/>
      <c r="E132" s="169" t="s">
        <v>42</v>
      </c>
      <c r="F132" s="79"/>
      <c r="G132" s="79"/>
      <c r="H132" s="79"/>
      <c r="I132" s="80">
        <f>IF(E132="Q1a",MucHoTro!$H$5,IF(E132="Q1b",MucHoTro!$H$6,IF(E132="Q2",MucHoTro!$H$7,IF(E132="Q3",MucHoTro!$H$8,IF(E132="Q4",MucHoTro!$H$9)))))</f>
        <v>1.2</v>
      </c>
      <c r="J132" s="78" t="b">
        <f>IF(F132="x",MucHoTro!$C$5,IF(G132="x",MucHoTro!$D$5,IF(H132="x",MucHoTro!$E$5)))</f>
        <v>0</v>
      </c>
      <c r="K132" s="81">
        <f t="shared" si="5"/>
        <v>0</v>
      </c>
      <c r="L132" s="126" t="s">
        <v>647</v>
      </c>
      <c r="M132" s="133"/>
      <c r="N132" s="83"/>
      <c r="O132" s="83"/>
      <c r="P132" s="83"/>
      <c r="Q132" s="83" t="s">
        <v>13</v>
      </c>
      <c r="R132" s="82"/>
      <c r="S132" s="187">
        <f>R130*0.4/N130</f>
        <v>720000</v>
      </c>
      <c r="T132" s="82"/>
      <c r="U132" s="78"/>
    </row>
    <row r="133" spans="1:21" s="50" customFormat="1" ht="47.25" x14ac:dyDescent="0.2">
      <c r="A133" s="78">
        <v>50</v>
      </c>
      <c r="B133" s="130" t="s">
        <v>390</v>
      </c>
      <c r="C133" s="125" t="s">
        <v>391</v>
      </c>
      <c r="D133" s="122" t="s">
        <v>734</v>
      </c>
      <c r="E133" s="169" t="s">
        <v>42</v>
      </c>
      <c r="F133" s="79"/>
      <c r="G133" s="79"/>
      <c r="H133" s="79" t="s">
        <v>13</v>
      </c>
      <c r="I133" s="80">
        <f>IF(E133="Q1a",MucHoTro!$H$5,IF(E133="Q1b",MucHoTro!$H$6,IF(E133="Q2",MucHoTro!$H$7,IF(E133="Q3",MucHoTro!$H$8,IF(E133="Q4",MucHoTro!$H$9)))))</f>
        <v>1.2</v>
      </c>
      <c r="J133" s="78">
        <f>IF(F133="x",MucHoTro!$C$5,IF(G133="x",MucHoTro!$D$5,IF(H133="x",MucHoTro!$E$5)))</f>
        <v>1</v>
      </c>
      <c r="K133" s="81">
        <f t="shared" si="5"/>
        <v>1.2</v>
      </c>
      <c r="L133" s="125"/>
      <c r="M133" s="133"/>
      <c r="N133" s="83">
        <v>1</v>
      </c>
      <c r="O133" s="83"/>
      <c r="P133" s="83"/>
      <c r="Q133" s="83"/>
      <c r="R133" s="82">
        <f>K133*2000000</f>
        <v>2400000</v>
      </c>
      <c r="S133" s="187"/>
      <c r="T133" s="82"/>
      <c r="U133" s="78"/>
    </row>
    <row r="134" spans="1:21" s="50" customFormat="1" ht="18.75" x14ac:dyDescent="0.2">
      <c r="A134" s="78"/>
      <c r="B134" s="130"/>
      <c r="C134" s="126" t="s">
        <v>300</v>
      </c>
      <c r="D134" s="122"/>
      <c r="E134" s="169" t="s">
        <v>42</v>
      </c>
      <c r="F134" s="79"/>
      <c r="G134" s="79"/>
      <c r="H134" s="79"/>
      <c r="I134" s="80">
        <f>IF(E134="Q1a",MucHoTro!$H$5,IF(E134="Q1b",MucHoTro!$H$6,IF(E134="Q2",MucHoTro!$H$7,IF(E134="Q3",MucHoTro!$H$8,IF(E134="Q4",MucHoTro!$H$9)))))</f>
        <v>1.2</v>
      </c>
      <c r="J134" s="78" t="b">
        <f>IF(F134="x",MucHoTro!$C$5,IF(G134="x",MucHoTro!$D$5,IF(H134="x",MucHoTro!$E$5)))</f>
        <v>0</v>
      </c>
      <c r="K134" s="81">
        <f t="shared" si="5"/>
        <v>0</v>
      </c>
      <c r="L134" s="126" t="s">
        <v>300</v>
      </c>
      <c r="M134" s="133"/>
      <c r="N134" s="83"/>
      <c r="O134" s="83"/>
      <c r="P134" s="83"/>
      <c r="Q134" s="83" t="s">
        <v>13</v>
      </c>
      <c r="R134" s="82"/>
      <c r="S134" s="187">
        <f>R133/N133</f>
        <v>2400000</v>
      </c>
      <c r="T134" s="82"/>
      <c r="U134" s="78"/>
    </row>
    <row r="135" spans="1:21" s="50" customFormat="1" ht="47.25" x14ac:dyDescent="0.2">
      <c r="A135" s="78">
        <v>51</v>
      </c>
      <c r="B135" s="124" t="s">
        <v>396</v>
      </c>
      <c r="C135" s="128" t="s">
        <v>397</v>
      </c>
      <c r="D135" s="122" t="s">
        <v>735</v>
      </c>
      <c r="E135" s="84" t="s">
        <v>9</v>
      </c>
      <c r="F135" s="79" t="s">
        <v>13</v>
      </c>
      <c r="G135" s="79"/>
      <c r="H135" s="79"/>
      <c r="I135" s="80">
        <f>IF(E135="Q1a",MucHoTro!$H$5,IF(E135="Q1b",MucHoTro!$H$6,IF(E135="Q2",MucHoTro!$H$7,IF(E135="Q3",MucHoTro!$H$8,IF(E135="Q4",MucHoTro!$H$9)))))</f>
        <v>1.1000000000000001</v>
      </c>
      <c r="J135" s="78">
        <f>IF(F135="x",MucHoTro!$C$5,IF(G135="x",MucHoTro!$D$5,IF(H135="x",MucHoTro!$E$5)))</f>
        <v>1.5</v>
      </c>
      <c r="K135" s="81">
        <f t="shared" si="5"/>
        <v>1.6500000000000001</v>
      </c>
      <c r="L135" s="128"/>
      <c r="M135" s="133"/>
      <c r="N135" s="83">
        <v>1</v>
      </c>
      <c r="O135" s="83"/>
      <c r="P135" s="83"/>
      <c r="Q135" s="83"/>
      <c r="R135" s="82">
        <f>K135*2000000</f>
        <v>3300000.0000000005</v>
      </c>
      <c r="S135" s="187"/>
      <c r="T135" s="82"/>
      <c r="U135" s="78"/>
    </row>
    <row r="136" spans="1:21" s="50" customFormat="1" ht="18.75" x14ac:dyDescent="0.2">
      <c r="A136" s="78"/>
      <c r="B136" s="124"/>
      <c r="C136" s="128" t="s">
        <v>648</v>
      </c>
      <c r="D136" s="122"/>
      <c r="E136" s="84" t="s">
        <v>9</v>
      </c>
      <c r="F136" s="79"/>
      <c r="G136" s="79"/>
      <c r="H136" s="79"/>
      <c r="I136" s="80">
        <f>IF(E136="Q1a",MucHoTro!$H$5,IF(E136="Q1b",MucHoTro!$H$6,IF(E136="Q2",MucHoTro!$H$7,IF(E136="Q3",MucHoTro!$H$8,IF(E136="Q4",MucHoTro!$H$9)))))</f>
        <v>1.1000000000000001</v>
      </c>
      <c r="J136" s="78" t="b">
        <f>IF(F136="x",MucHoTro!$C$5,IF(G136="x",MucHoTro!$D$5,IF(H136="x",MucHoTro!$E$5)))</f>
        <v>0</v>
      </c>
      <c r="K136" s="81">
        <f t="shared" si="5"/>
        <v>0</v>
      </c>
      <c r="L136" s="128" t="s">
        <v>648</v>
      </c>
      <c r="M136" s="133"/>
      <c r="N136" s="83"/>
      <c r="O136" s="83" t="s">
        <v>13</v>
      </c>
      <c r="P136" s="83" t="s">
        <v>13</v>
      </c>
      <c r="Q136" s="83"/>
      <c r="R136" s="82"/>
      <c r="S136" s="187">
        <f>R135/N135</f>
        <v>3300000.0000000005</v>
      </c>
      <c r="T136" s="82"/>
      <c r="U136" s="78"/>
    </row>
    <row r="137" spans="1:21" s="50" customFormat="1" ht="78.75" x14ac:dyDescent="0.2">
      <c r="A137" s="78">
        <v>52</v>
      </c>
      <c r="B137" s="124" t="s">
        <v>459</v>
      </c>
      <c r="C137" s="125" t="s">
        <v>460</v>
      </c>
      <c r="D137" s="122" t="s">
        <v>736</v>
      </c>
      <c r="E137" s="169" t="s">
        <v>42</v>
      </c>
      <c r="F137" s="79"/>
      <c r="G137" s="79"/>
      <c r="H137" s="79" t="s">
        <v>13</v>
      </c>
      <c r="I137" s="80">
        <f>IF(E137="Q1a",MucHoTro!$H$5,IF(E137="Q1b",MucHoTro!$H$6,IF(E137="Q2",MucHoTro!$H$7,IF(E137="Q3",MucHoTro!$H$8,IF(E137="Q4",MucHoTro!$H$9)))))</f>
        <v>1.2</v>
      </c>
      <c r="J137" s="78">
        <f>IF(F137="x",MucHoTro!$C$5,IF(G137="x",MucHoTro!$D$5,IF(H137="x",MucHoTro!$E$5)))</f>
        <v>1</v>
      </c>
      <c r="K137" s="81">
        <f t="shared" si="5"/>
        <v>1.2</v>
      </c>
      <c r="L137" s="125"/>
      <c r="M137" s="133"/>
      <c r="N137" s="83">
        <v>3</v>
      </c>
      <c r="O137" s="83"/>
      <c r="P137" s="83"/>
      <c r="Q137" s="83"/>
      <c r="R137" s="82">
        <f>K137*2000000</f>
        <v>2400000</v>
      </c>
      <c r="S137" s="187"/>
      <c r="T137" s="82"/>
      <c r="U137" s="78"/>
    </row>
    <row r="138" spans="1:21" s="50" customFormat="1" ht="18.75" x14ac:dyDescent="0.2">
      <c r="A138" s="78"/>
      <c r="B138" s="124"/>
      <c r="C138" s="126" t="s">
        <v>303</v>
      </c>
      <c r="D138" s="122"/>
      <c r="E138" s="169" t="s">
        <v>42</v>
      </c>
      <c r="F138" s="79"/>
      <c r="G138" s="79"/>
      <c r="H138" s="79"/>
      <c r="I138" s="80">
        <f>IF(E138="Q1a",MucHoTro!$H$5,IF(E138="Q1b",MucHoTro!$H$6,IF(E138="Q2",MucHoTro!$H$7,IF(E138="Q3",MucHoTro!$H$8,IF(E138="Q4",MucHoTro!$H$9)))))</f>
        <v>1.2</v>
      </c>
      <c r="J138" s="78" t="b">
        <f>IF(F138="x",MucHoTro!$C$5,IF(G138="x",MucHoTro!$D$5,IF(H138="x",MucHoTro!$E$5)))</f>
        <v>0</v>
      </c>
      <c r="K138" s="81">
        <f t="shared" si="5"/>
        <v>0</v>
      </c>
      <c r="L138" s="126" t="s">
        <v>303</v>
      </c>
      <c r="M138" s="133"/>
      <c r="N138" s="83"/>
      <c r="O138" s="83"/>
      <c r="P138" s="83"/>
      <c r="Q138" s="83" t="s">
        <v>13</v>
      </c>
      <c r="R138" s="82"/>
      <c r="S138" s="187">
        <f>$R$137/$N$137</f>
        <v>800000</v>
      </c>
      <c r="T138" s="82"/>
      <c r="U138" s="78"/>
    </row>
    <row r="139" spans="1:21" s="50" customFormat="1" ht="18.75" x14ac:dyDescent="0.2">
      <c r="A139" s="78"/>
      <c r="B139" s="124"/>
      <c r="C139" s="126" t="s">
        <v>649</v>
      </c>
      <c r="D139" s="122"/>
      <c r="E139" s="169" t="s">
        <v>42</v>
      </c>
      <c r="F139" s="79"/>
      <c r="G139" s="79"/>
      <c r="H139" s="79"/>
      <c r="I139" s="80">
        <f>IF(E139="Q1a",MucHoTro!$H$5,IF(E139="Q1b",MucHoTro!$H$6,IF(E139="Q2",MucHoTro!$H$7,IF(E139="Q3",MucHoTro!$H$8,IF(E139="Q4",MucHoTro!$H$9)))))</f>
        <v>1.2</v>
      </c>
      <c r="J139" s="78" t="b">
        <f>IF(F139="x",MucHoTro!$C$5,IF(G139="x",MucHoTro!$D$5,IF(H139="x",MucHoTro!$E$5)))</f>
        <v>0</v>
      </c>
      <c r="K139" s="81">
        <f t="shared" si="5"/>
        <v>0</v>
      </c>
      <c r="L139" s="126" t="s">
        <v>649</v>
      </c>
      <c r="M139" s="133"/>
      <c r="N139" s="83"/>
      <c r="O139" s="83"/>
      <c r="P139" s="83"/>
      <c r="Q139" s="83" t="s">
        <v>13</v>
      </c>
      <c r="R139" s="82"/>
      <c r="S139" s="187">
        <f t="shared" ref="S139:S140" si="7">$R$137/$N$137</f>
        <v>800000</v>
      </c>
      <c r="T139" s="82"/>
      <c r="U139" s="78"/>
    </row>
    <row r="140" spans="1:21" s="50" customFormat="1" ht="18.75" x14ac:dyDescent="0.2">
      <c r="A140" s="78"/>
      <c r="B140" s="124"/>
      <c r="C140" s="126" t="s">
        <v>650</v>
      </c>
      <c r="D140" s="122"/>
      <c r="E140" s="169" t="s">
        <v>42</v>
      </c>
      <c r="F140" s="79"/>
      <c r="G140" s="79"/>
      <c r="H140" s="79"/>
      <c r="I140" s="80">
        <f>IF(E140="Q1a",MucHoTro!$H$5,IF(E140="Q1b",MucHoTro!$H$6,IF(E140="Q2",MucHoTro!$H$7,IF(E140="Q3",MucHoTro!$H$8,IF(E140="Q4",MucHoTro!$H$9)))))</f>
        <v>1.2</v>
      </c>
      <c r="J140" s="78" t="b">
        <f>IF(F140="x",MucHoTro!$C$5,IF(G140="x",MucHoTro!$D$5,IF(H140="x",MucHoTro!$E$5)))</f>
        <v>0</v>
      </c>
      <c r="K140" s="81">
        <f t="shared" si="5"/>
        <v>0</v>
      </c>
      <c r="L140" s="126" t="s">
        <v>650</v>
      </c>
      <c r="M140" s="133"/>
      <c r="N140" s="83"/>
      <c r="O140" s="83"/>
      <c r="P140" s="83"/>
      <c r="Q140" s="83" t="s">
        <v>13</v>
      </c>
      <c r="R140" s="82"/>
      <c r="S140" s="187">
        <f t="shared" si="7"/>
        <v>800000</v>
      </c>
      <c r="T140" s="82"/>
      <c r="U140" s="78"/>
    </row>
    <row r="141" spans="1:21" s="50" customFormat="1" ht="63" x14ac:dyDescent="0.2">
      <c r="A141" s="78">
        <v>53</v>
      </c>
      <c r="B141" s="124" t="s">
        <v>463</v>
      </c>
      <c r="C141" s="125" t="s">
        <v>464</v>
      </c>
      <c r="D141" s="122" t="s">
        <v>329</v>
      </c>
      <c r="E141" s="169" t="s">
        <v>43</v>
      </c>
      <c r="F141" s="79"/>
      <c r="G141" s="79"/>
      <c r="H141" s="79" t="s">
        <v>13</v>
      </c>
      <c r="I141" s="80">
        <f>IF(E141="Q1a",MucHoTro!$H$5,IF(E141="Q1b",MucHoTro!$H$6,IF(E141="Q2",MucHoTro!$H$7,IF(E141="Q3",MucHoTro!$H$8,IF(E141="Q4",MucHoTro!$H$9)))))</f>
        <v>2</v>
      </c>
      <c r="J141" s="78">
        <f>IF(F141="x",MucHoTro!$C$5,IF(G141="x",MucHoTro!$D$5,IF(H141="x",MucHoTro!$E$5)))</f>
        <v>1</v>
      </c>
      <c r="K141" s="81">
        <f t="shared" si="5"/>
        <v>2</v>
      </c>
      <c r="L141" s="125"/>
      <c r="M141" s="133"/>
      <c r="N141" s="83">
        <v>1</v>
      </c>
      <c r="O141" s="83"/>
      <c r="P141" s="83"/>
      <c r="Q141" s="83"/>
      <c r="R141" s="82">
        <f>K141*2000000</f>
        <v>4000000</v>
      </c>
      <c r="S141" s="187"/>
      <c r="T141" s="82"/>
      <c r="U141" s="78"/>
    </row>
    <row r="142" spans="1:21" s="50" customFormat="1" ht="18.75" x14ac:dyDescent="0.2">
      <c r="A142" s="78"/>
      <c r="B142" s="124"/>
      <c r="C142" s="126" t="s">
        <v>651</v>
      </c>
      <c r="D142" s="122"/>
      <c r="E142" s="169" t="s">
        <v>43</v>
      </c>
      <c r="F142" s="79"/>
      <c r="G142" s="79"/>
      <c r="H142" s="79"/>
      <c r="I142" s="80">
        <f>IF(E142="Q1a",MucHoTro!$H$5,IF(E142="Q1b",MucHoTro!$H$6,IF(E142="Q2",MucHoTro!$H$7,IF(E142="Q3",MucHoTro!$H$8,IF(E142="Q4",MucHoTro!$H$9)))))</f>
        <v>2</v>
      </c>
      <c r="J142" s="78" t="b">
        <f>IF(F142="x",MucHoTro!$C$5,IF(G142="x",MucHoTro!$D$5,IF(H142="x",MucHoTro!$E$5)))</f>
        <v>0</v>
      </c>
      <c r="K142" s="81">
        <f t="shared" si="5"/>
        <v>0</v>
      </c>
      <c r="L142" s="126" t="s">
        <v>651</v>
      </c>
      <c r="M142" s="133"/>
      <c r="N142" s="83"/>
      <c r="O142" s="83"/>
      <c r="P142" s="83"/>
      <c r="Q142" s="83" t="s">
        <v>13</v>
      </c>
      <c r="R142" s="82"/>
      <c r="S142" s="187">
        <f>R141/N141</f>
        <v>4000000</v>
      </c>
      <c r="T142" s="82"/>
      <c r="U142" s="78"/>
    </row>
    <row r="143" spans="1:21" s="50" customFormat="1" ht="63" x14ac:dyDescent="0.2">
      <c r="A143" s="78">
        <v>54</v>
      </c>
      <c r="B143" s="124" t="s">
        <v>466</v>
      </c>
      <c r="C143" s="126" t="s">
        <v>467</v>
      </c>
      <c r="D143" s="122" t="s">
        <v>737</v>
      </c>
      <c r="E143" s="84" t="s">
        <v>10</v>
      </c>
      <c r="F143" s="79" t="s">
        <v>13</v>
      </c>
      <c r="G143" s="79"/>
      <c r="H143" s="79"/>
      <c r="I143" s="80">
        <f>IF(E143="Q1a",MucHoTro!$H$5,IF(E143="Q1b",MucHoTro!$H$6,IF(E143="Q2",MucHoTro!$H$7,IF(E143="Q3",MucHoTro!$H$8,IF(E143="Q4",MucHoTro!$H$9)))))</f>
        <v>0.9</v>
      </c>
      <c r="J143" s="78">
        <f>IF(F143="x",MucHoTro!$C$5,IF(G143="x",MucHoTro!$D$5,IF(H143="x",MucHoTro!$E$5)))</f>
        <v>1.5</v>
      </c>
      <c r="K143" s="81">
        <f t="shared" si="5"/>
        <v>1.35</v>
      </c>
      <c r="L143" s="126"/>
      <c r="M143" s="133"/>
      <c r="N143" s="83">
        <v>3</v>
      </c>
      <c r="O143" s="83"/>
      <c r="P143" s="83"/>
      <c r="Q143" s="83"/>
      <c r="R143" s="82">
        <f>K143*2000000</f>
        <v>2700000</v>
      </c>
      <c r="S143" s="187"/>
      <c r="T143" s="82"/>
      <c r="U143" s="78"/>
    </row>
    <row r="144" spans="1:21" s="50" customFormat="1" ht="18.75" x14ac:dyDescent="0.2">
      <c r="A144" s="78"/>
      <c r="B144" s="124"/>
      <c r="C144" s="126" t="s">
        <v>345</v>
      </c>
      <c r="D144" s="122"/>
      <c r="E144" s="84" t="s">
        <v>10</v>
      </c>
      <c r="F144" s="79"/>
      <c r="G144" s="79"/>
      <c r="H144" s="79"/>
      <c r="I144" s="80">
        <f>IF(E144="Q1a",MucHoTro!$H$5,IF(E144="Q1b",MucHoTro!$H$6,IF(E144="Q2",MucHoTro!$H$7,IF(E144="Q3",MucHoTro!$H$8,IF(E144="Q4",MucHoTro!$H$9)))))</f>
        <v>0.9</v>
      </c>
      <c r="J144" s="78" t="b">
        <f>IF(F144="x",MucHoTro!$C$5,IF(G144="x",MucHoTro!$D$5,IF(H144="x",MucHoTro!$E$5)))</f>
        <v>0</v>
      </c>
      <c r="K144" s="81">
        <f t="shared" si="5"/>
        <v>0</v>
      </c>
      <c r="L144" s="126" t="s">
        <v>345</v>
      </c>
      <c r="M144" s="133"/>
      <c r="N144" s="83"/>
      <c r="O144" s="83" t="s">
        <v>13</v>
      </c>
      <c r="P144" s="83" t="s">
        <v>13</v>
      </c>
      <c r="Q144" s="83"/>
      <c r="R144" s="82"/>
      <c r="S144" s="187">
        <f>R143*0.6+R143*0.4/3</f>
        <v>1980000</v>
      </c>
      <c r="T144" s="82"/>
      <c r="U144" s="78"/>
    </row>
    <row r="145" spans="1:21" s="50" customFormat="1" ht="18.75" x14ac:dyDescent="0.2">
      <c r="A145" s="78"/>
      <c r="B145" s="124"/>
      <c r="C145" s="126" t="s">
        <v>344</v>
      </c>
      <c r="D145" s="122"/>
      <c r="E145" s="84" t="s">
        <v>10</v>
      </c>
      <c r="F145" s="79"/>
      <c r="G145" s="79"/>
      <c r="H145" s="79"/>
      <c r="I145" s="80">
        <f>IF(E145="Q1a",MucHoTro!$H$5,IF(E145="Q1b",MucHoTro!$H$6,IF(E145="Q2",MucHoTro!$H$7,IF(E145="Q3",MucHoTro!$H$8,IF(E145="Q4",MucHoTro!$H$9)))))</f>
        <v>0.9</v>
      </c>
      <c r="J145" s="78" t="b">
        <f>IF(F145="x",MucHoTro!$C$5,IF(G145="x",MucHoTro!$D$5,IF(H145="x",MucHoTro!$E$5)))</f>
        <v>0</v>
      </c>
      <c r="K145" s="81">
        <f t="shared" si="5"/>
        <v>0</v>
      </c>
      <c r="L145" s="126" t="s">
        <v>344</v>
      </c>
      <c r="M145" s="133"/>
      <c r="N145" s="83"/>
      <c r="O145" s="83"/>
      <c r="P145" s="83"/>
      <c r="Q145" s="83" t="s">
        <v>13</v>
      </c>
      <c r="R145" s="82"/>
      <c r="S145" s="187">
        <f>$R$143*0.4/$N$143</f>
        <v>360000</v>
      </c>
      <c r="T145" s="82"/>
      <c r="U145" s="78"/>
    </row>
    <row r="146" spans="1:21" s="50" customFormat="1" ht="18.75" x14ac:dyDescent="0.2">
      <c r="A146" s="78"/>
      <c r="B146" s="124"/>
      <c r="C146" s="126" t="s">
        <v>636</v>
      </c>
      <c r="D146" s="122"/>
      <c r="E146" s="84" t="s">
        <v>10</v>
      </c>
      <c r="F146" s="79"/>
      <c r="G146" s="79"/>
      <c r="H146" s="79"/>
      <c r="I146" s="80">
        <f>IF(E146="Q1a",MucHoTro!$H$5,IF(E146="Q1b",MucHoTro!$H$6,IF(E146="Q2",MucHoTro!$H$7,IF(E146="Q3",MucHoTro!$H$8,IF(E146="Q4",MucHoTro!$H$9)))))</f>
        <v>0.9</v>
      </c>
      <c r="J146" s="78" t="b">
        <f>IF(F146="x",MucHoTro!$C$5,IF(G146="x",MucHoTro!$D$5,IF(H146="x",MucHoTro!$E$5)))</f>
        <v>0</v>
      </c>
      <c r="K146" s="81">
        <f t="shared" si="5"/>
        <v>0</v>
      </c>
      <c r="L146" s="126" t="s">
        <v>636</v>
      </c>
      <c r="M146" s="133"/>
      <c r="N146" s="83"/>
      <c r="O146" s="83"/>
      <c r="P146" s="83"/>
      <c r="Q146" s="83" t="s">
        <v>13</v>
      </c>
      <c r="R146" s="82"/>
      <c r="S146" s="187">
        <f>$R$143*0.4/$N$143</f>
        <v>360000</v>
      </c>
      <c r="T146" s="82"/>
      <c r="U146" s="78"/>
    </row>
    <row r="147" spans="1:21" s="50" customFormat="1" ht="47.25" x14ac:dyDescent="0.2">
      <c r="A147" s="78">
        <v>55</v>
      </c>
      <c r="B147" s="124" t="s">
        <v>479</v>
      </c>
      <c r="C147" s="125" t="s">
        <v>480</v>
      </c>
      <c r="D147" s="122" t="s">
        <v>325</v>
      </c>
      <c r="E147" s="84" t="s">
        <v>9</v>
      </c>
      <c r="F147" s="79"/>
      <c r="G147" s="79"/>
      <c r="H147" s="79" t="s">
        <v>13</v>
      </c>
      <c r="I147" s="80">
        <f>IF(E147="Q1a",MucHoTro!$H$5,IF(E147="Q1b",MucHoTro!$H$6,IF(E147="Q2",MucHoTro!$H$7,IF(E147="Q3",MucHoTro!$H$8,IF(E147="Q4",MucHoTro!$H$9)))))</f>
        <v>1.1000000000000001</v>
      </c>
      <c r="J147" s="78">
        <f>IF(F147="x",MucHoTro!$C$5,IF(G147="x",MucHoTro!$D$5,IF(H147="x",MucHoTro!$E$5)))</f>
        <v>1</v>
      </c>
      <c r="K147" s="81">
        <f t="shared" si="5"/>
        <v>1.1000000000000001</v>
      </c>
      <c r="L147" s="125"/>
      <c r="M147" s="133"/>
      <c r="N147" s="83">
        <v>1</v>
      </c>
      <c r="O147" s="83"/>
      <c r="P147" s="83"/>
      <c r="Q147" s="83"/>
      <c r="R147" s="82">
        <f>K147*2000000</f>
        <v>2200000</v>
      </c>
      <c r="S147" s="187"/>
      <c r="T147" s="82"/>
      <c r="U147" s="78"/>
    </row>
    <row r="148" spans="1:21" s="50" customFormat="1" ht="18.75" x14ac:dyDescent="0.2">
      <c r="A148" s="78"/>
      <c r="B148" s="124"/>
      <c r="C148" s="126" t="s">
        <v>636</v>
      </c>
      <c r="D148" s="122"/>
      <c r="E148" s="84" t="s">
        <v>9</v>
      </c>
      <c r="F148" s="79"/>
      <c r="G148" s="79"/>
      <c r="H148" s="79"/>
      <c r="I148" s="80">
        <f>IF(E148="Q1a",MucHoTro!$H$5,IF(E148="Q1b",MucHoTro!$H$6,IF(E148="Q2",MucHoTro!$H$7,IF(E148="Q3",MucHoTro!$H$8,IF(E148="Q4",MucHoTro!$H$9)))))</f>
        <v>1.1000000000000001</v>
      </c>
      <c r="J148" s="78" t="b">
        <f>IF(F148="x",MucHoTro!$C$5,IF(G148="x",MucHoTro!$D$5,IF(H148="x",MucHoTro!$E$5)))</f>
        <v>0</v>
      </c>
      <c r="K148" s="81">
        <f t="shared" si="5"/>
        <v>0</v>
      </c>
      <c r="L148" s="126" t="s">
        <v>636</v>
      </c>
      <c r="M148" s="133"/>
      <c r="N148" s="83"/>
      <c r="O148" s="83"/>
      <c r="P148" s="83"/>
      <c r="Q148" s="83" t="s">
        <v>13</v>
      </c>
      <c r="R148" s="82"/>
      <c r="S148" s="187">
        <f>R147/N147</f>
        <v>2200000</v>
      </c>
      <c r="T148" s="82"/>
      <c r="U148" s="78"/>
    </row>
    <row r="149" spans="1:21" s="50" customFormat="1" ht="47.25" x14ac:dyDescent="0.2">
      <c r="A149" s="78">
        <v>56</v>
      </c>
      <c r="B149" s="124" t="s">
        <v>499</v>
      </c>
      <c r="C149" s="126" t="s">
        <v>500</v>
      </c>
      <c r="D149" s="122" t="s">
        <v>738</v>
      </c>
      <c r="E149" s="84" t="s">
        <v>9</v>
      </c>
      <c r="F149" s="79" t="s">
        <v>13</v>
      </c>
      <c r="G149" s="79"/>
      <c r="H149" s="79"/>
      <c r="I149" s="80">
        <f>IF(E149="Q1a",MucHoTro!$H$5,IF(E149="Q1b",MucHoTro!$H$6,IF(E149="Q2",MucHoTro!$H$7,IF(E149="Q3",MucHoTro!$H$8,IF(E149="Q4",MucHoTro!$H$9)))))</f>
        <v>1.1000000000000001</v>
      </c>
      <c r="J149" s="78">
        <f>IF(F149="x",MucHoTro!$C$5,IF(G149="x",MucHoTro!$D$5,IF(H149="x",MucHoTro!$E$5)))</f>
        <v>1.5</v>
      </c>
      <c r="K149" s="81">
        <f t="shared" si="5"/>
        <v>1.6500000000000001</v>
      </c>
      <c r="L149" s="126"/>
      <c r="M149" s="133"/>
      <c r="N149" s="83">
        <v>1</v>
      </c>
      <c r="O149" s="83"/>
      <c r="P149" s="83"/>
      <c r="Q149" s="83"/>
      <c r="R149" s="82">
        <f>K149*2000000</f>
        <v>3300000.0000000005</v>
      </c>
      <c r="S149" s="187"/>
      <c r="T149" s="82"/>
      <c r="U149" s="78"/>
    </row>
    <row r="150" spans="1:21" s="50" customFormat="1" ht="18.75" x14ac:dyDescent="0.2">
      <c r="A150" s="78"/>
      <c r="B150" s="124"/>
      <c r="C150" s="126" t="s">
        <v>302</v>
      </c>
      <c r="D150" s="122"/>
      <c r="E150" s="84" t="s">
        <v>9</v>
      </c>
      <c r="F150" s="79"/>
      <c r="G150" s="79"/>
      <c r="H150" s="79"/>
      <c r="I150" s="80">
        <f>IF(E150="Q1a",MucHoTro!$H$5,IF(E150="Q1b",MucHoTro!$H$6,IF(E150="Q2",MucHoTro!$H$7,IF(E150="Q3",MucHoTro!$H$8,IF(E150="Q4",MucHoTro!$H$9)))))</f>
        <v>1.1000000000000001</v>
      </c>
      <c r="J150" s="78" t="b">
        <f>IF(F150="x",MucHoTro!$C$5,IF(G150="x",MucHoTro!$D$5,IF(H150="x",MucHoTro!$E$5)))</f>
        <v>0</v>
      </c>
      <c r="K150" s="81">
        <f t="shared" si="5"/>
        <v>0</v>
      </c>
      <c r="L150" s="126" t="s">
        <v>302</v>
      </c>
      <c r="M150" s="133"/>
      <c r="N150" s="83"/>
      <c r="O150" s="83" t="s">
        <v>13</v>
      </c>
      <c r="P150" s="83" t="s">
        <v>13</v>
      </c>
      <c r="Q150" s="83"/>
      <c r="R150" s="82"/>
      <c r="S150" s="187">
        <f>R149/N149</f>
        <v>3300000.0000000005</v>
      </c>
      <c r="T150" s="82"/>
      <c r="U150" s="78"/>
    </row>
    <row r="151" spans="1:21" s="50" customFormat="1" ht="47.25" x14ac:dyDescent="0.2">
      <c r="A151" s="78">
        <v>57</v>
      </c>
      <c r="B151" s="124" t="s">
        <v>501</v>
      </c>
      <c r="C151" s="125" t="s">
        <v>502</v>
      </c>
      <c r="D151" s="122" t="s">
        <v>739</v>
      </c>
      <c r="E151" s="84" t="s">
        <v>10</v>
      </c>
      <c r="F151" s="79"/>
      <c r="G151" s="79"/>
      <c r="H151" s="79" t="s">
        <v>13</v>
      </c>
      <c r="I151" s="80">
        <f>IF(E151="Q1a",MucHoTro!$H$5,IF(E151="Q1b",MucHoTro!$H$6,IF(E151="Q2",MucHoTro!$H$7,IF(E151="Q3",MucHoTro!$H$8,IF(E151="Q4",MucHoTro!$H$9)))))</f>
        <v>0.9</v>
      </c>
      <c r="J151" s="78">
        <f>IF(F151="x",MucHoTro!$C$5,IF(G151="x",MucHoTro!$D$5,IF(H151="x",MucHoTro!$E$5)))</f>
        <v>1</v>
      </c>
      <c r="K151" s="81">
        <f t="shared" si="5"/>
        <v>0.9</v>
      </c>
      <c r="L151" s="125"/>
      <c r="M151" s="133"/>
      <c r="N151" s="83">
        <v>1</v>
      </c>
      <c r="O151" s="83"/>
      <c r="P151" s="83"/>
      <c r="Q151" s="83"/>
      <c r="R151" s="82">
        <f>K151*2000000</f>
        <v>1800000</v>
      </c>
      <c r="S151" s="187"/>
      <c r="T151" s="82"/>
      <c r="U151" s="78"/>
    </row>
    <row r="152" spans="1:21" s="50" customFormat="1" ht="18.75" x14ac:dyDescent="0.2">
      <c r="A152" s="78"/>
      <c r="B152" s="124"/>
      <c r="C152" s="126" t="s">
        <v>344</v>
      </c>
      <c r="D152" s="122"/>
      <c r="E152" s="84" t="s">
        <v>10</v>
      </c>
      <c r="F152" s="79"/>
      <c r="G152" s="79"/>
      <c r="H152" s="79"/>
      <c r="I152" s="80">
        <f>IF(E152="Q1a",MucHoTro!$H$5,IF(E152="Q1b",MucHoTro!$H$6,IF(E152="Q2",MucHoTro!$H$7,IF(E152="Q3",MucHoTro!$H$8,IF(E152="Q4",MucHoTro!$H$9)))))</f>
        <v>0.9</v>
      </c>
      <c r="J152" s="78" t="b">
        <f>IF(F152="x",MucHoTro!$C$5,IF(G152="x",MucHoTro!$D$5,IF(H152="x",MucHoTro!$E$5)))</f>
        <v>0</v>
      </c>
      <c r="K152" s="81">
        <f t="shared" si="5"/>
        <v>0</v>
      </c>
      <c r="L152" s="126" t="s">
        <v>344</v>
      </c>
      <c r="M152" s="133"/>
      <c r="N152" s="83"/>
      <c r="O152" s="83"/>
      <c r="P152" s="83"/>
      <c r="Q152" s="83" t="s">
        <v>13</v>
      </c>
      <c r="R152" s="82"/>
      <c r="S152" s="187">
        <f>R151/N151</f>
        <v>1800000</v>
      </c>
      <c r="T152" s="82"/>
      <c r="U152" s="78"/>
    </row>
    <row r="153" spans="1:21" s="50" customFormat="1" ht="31.5" x14ac:dyDescent="0.2">
      <c r="A153" s="78">
        <v>58</v>
      </c>
      <c r="B153" s="124" t="s">
        <v>503</v>
      </c>
      <c r="C153" s="126" t="s">
        <v>504</v>
      </c>
      <c r="D153" s="122" t="s">
        <v>323</v>
      </c>
      <c r="E153" s="84" t="s">
        <v>10</v>
      </c>
      <c r="F153" s="79" t="s">
        <v>13</v>
      </c>
      <c r="G153" s="79"/>
      <c r="H153" s="79"/>
      <c r="I153" s="80">
        <f>IF(E153="Q1a",MucHoTro!$H$5,IF(E153="Q1b",MucHoTro!$H$6,IF(E153="Q2",MucHoTro!$H$7,IF(E153="Q3",MucHoTro!$H$8,IF(E153="Q4",MucHoTro!$H$9)))))</f>
        <v>0.9</v>
      </c>
      <c r="J153" s="78">
        <f>IF(F153="x",MucHoTro!$C$5,IF(G153="x",MucHoTro!$D$5,IF(H153="x",MucHoTro!$E$5)))</f>
        <v>1.5</v>
      </c>
      <c r="K153" s="81">
        <f t="shared" si="5"/>
        <v>1.35</v>
      </c>
      <c r="L153" s="126"/>
      <c r="M153" s="133"/>
      <c r="N153" s="83">
        <v>2</v>
      </c>
      <c r="O153" s="83"/>
      <c r="P153" s="83"/>
      <c r="Q153" s="83"/>
      <c r="R153" s="82">
        <f>K153*2000000</f>
        <v>2700000</v>
      </c>
      <c r="S153" s="187"/>
      <c r="T153" s="82"/>
      <c r="U153" s="78"/>
    </row>
    <row r="154" spans="1:21" s="50" customFormat="1" ht="18.75" x14ac:dyDescent="0.2">
      <c r="A154" s="78"/>
      <c r="B154" s="124"/>
      <c r="C154" s="126" t="s">
        <v>344</v>
      </c>
      <c r="D154" s="122"/>
      <c r="E154" s="84" t="s">
        <v>10</v>
      </c>
      <c r="F154" s="79"/>
      <c r="G154" s="79"/>
      <c r="H154" s="79"/>
      <c r="I154" s="80">
        <f>IF(E154="Q1a",MucHoTro!$H$5,IF(E154="Q1b",MucHoTro!$H$6,IF(E154="Q2",MucHoTro!$H$7,IF(E154="Q3",MucHoTro!$H$8,IF(E154="Q4",MucHoTro!$H$9)))))</f>
        <v>0.9</v>
      </c>
      <c r="J154" s="78" t="b">
        <f>IF(F154="x",MucHoTro!$C$5,IF(G154="x",MucHoTro!$D$5,IF(H154="x",MucHoTro!$E$5)))</f>
        <v>0</v>
      </c>
      <c r="K154" s="81">
        <f t="shared" si="5"/>
        <v>0</v>
      </c>
      <c r="L154" s="126" t="s">
        <v>344</v>
      </c>
      <c r="M154" s="133"/>
      <c r="N154" s="83"/>
      <c r="O154" s="83" t="s">
        <v>13</v>
      </c>
      <c r="P154" s="83" t="s">
        <v>13</v>
      </c>
      <c r="Q154" s="83"/>
      <c r="R154" s="82"/>
      <c r="S154" s="187">
        <f>R153*0.6+R153*0.4/N153</f>
        <v>2160000</v>
      </c>
      <c r="T154" s="82"/>
      <c r="U154" s="78"/>
    </row>
    <row r="155" spans="1:21" s="50" customFormat="1" ht="18.75" x14ac:dyDescent="0.2">
      <c r="A155" s="78"/>
      <c r="B155" s="124"/>
      <c r="C155" s="126" t="s">
        <v>345</v>
      </c>
      <c r="D155" s="122"/>
      <c r="E155" s="84" t="s">
        <v>10</v>
      </c>
      <c r="F155" s="79"/>
      <c r="G155" s="79"/>
      <c r="H155" s="79"/>
      <c r="I155" s="80">
        <f>IF(E155="Q1a",MucHoTro!$H$5,IF(E155="Q1b",MucHoTro!$H$6,IF(E155="Q2",MucHoTro!$H$7,IF(E155="Q3",MucHoTro!$H$8,IF(E155="Q4",MucHoTro!$H$9)))))</f>
        <v>0.9</v>
      </c>
      <c r="J155" s="78" t="b">
        <f>IF(F155="x",MucHoTro!$C$5,IF(G155="x",MucHoTro!$D$5,IF(H155="x",MucHoTro!$E$5)))</f>
        <v>0</v>
      </c>
      <c r="K155" s="81">
        <f t="shared" si="5"/>
        <v>0</v>
      </c>
      <c r="L155" s="126" t="s">
        <v>345</v>
      </c>
      <c r="M155" s="133"/>
      <c r="N155" s="83"/>
      <c r="O155" s="83"/>
      <c r="P155" s="83"/>
      <c r="Q155" s="83" t="s">
        <v>13</v>
      </c>
      <c r="R155" s="82"/>
      <c r="S155" s="187">
        <f>R153*0.4/N153</f>
        <v>540000</v>
      </c>
      <c r="T155" s="82"/>
      <c r="U155" s="78"/>
    </row>
    <row r="156" spans="1:21" s="50" customFormat="1" ht="31.5" x14ac:dyDescent="0.2">
      <c r="A156" s="78">
        <v>59</v>
      </c>
      <c r="B156" s="124" t="s">
        <v>511</v>
      </c>
      <c r="C156" s="126" t="s">
        <v>512</v>
      </c>
      <c r="D156" s="122" t="s">
        <v>740</v>
      </c>
      <c r="E156" s="169" t="s">
        <v>42</v>
      </c>
      <c r="F156" s="79" t="s">
        <v>13</v>
      </c>
      <c r="G156" s="79"/>
      <c r="H156" s="79"/>
      <c r="I156" s="80">
        <f>IF(E156="Q1a",MucHoTro!$H$5,IF(E156="Q1b",MucHoTro!$H$6,IF(E156="Q2",MucHoTro!$H$7,IF(E156="Q3",MucHoTro!$H$8,IF(E156="Q4",MucHoTro!$H$9)))))</f>
        <v>1.2</v>
      </c>
      <c r="J156" s="78">
        <f>IF(F156="x",MucHoTro!$C$5,IF(G156="x",MucHoTro!$D$5,IF(H156="x",MucHoTro!$E$5)))</f>
        <v>1.5</v>
      </c>
      <c r="K156" s="81">
        <f t="shared" si="5"/>
        <v>1.7999999999999998</v>
      </c>
      <c r="L156" s="126"/>
      <c r="M156" s="133"/>
      <c r="N156" s="83">
        <v>2</v>
      </c>
      <c r="O156" s="83"/>
      <c r="P156" s="83"/>
      <c r="Q156" s="83"/>
      <c r="R156" s="82">
        <f>K156*2000000</f>
        <v>3599999.9999999995</v>
      </c>
      <c r="S156" s="187"/>
      <c r="T156" s="82"/>
      <c r="U156" s="78"/>
    </row>
    <row r="157" spans="1:21" s="50" customFormat="1" ht="18.75" x14ac:dyDescent="0.2">
      <c r="A157" s="78"/>
      <c r="B157" s="124"/>
      <c r="C157" s="126" t="s">
        <v>651</v>
      </c>
      <c r="D157" s="122"/>
      <c r="E157" s="169" t="s">
        <v>42</v>
      </c>
      <c r="F157" s="79"/>
      <c r="G157" s="79"/>
      <c r="H157" s="79"/>
      <c r="I157" s="80">
        <f>IF(E157="Q1a",MucHoTro!$H$5,IF(E157="Q1b",MucHoTro!$H$6,IF(E157="Q2",MucHoTro!$H$7,IF(E157="Q3",MucHoTro!$H$8,IF(E157="Q4",MucHoTro!$H$9)))))</f>
        <v>1.2</v>
      </c>
      <c r="J157" s="78" t="b">
        <f>IF(F157="x",MucHoTro!$C$5,IF(G157="x",MucHoTro!$D$5,IF(H157="x",MucHoTro!$E$5)))</f>
        <v>0</v>
      </c>
      <c r="K157" s="81">
        <f t="shared" si="5"/>
        <v>0</v>
      </c>
      <c r="L157" s="126" t="s">
        <v>651</v>
      </c>
      <c r="M157" s="133"/>
      <c r="N157" s="83"/>
      <c r="O157" s="83" t="s">
        <v>13</v>
      </c>
      <c r="P157" s="83" t="s">
        <v>13</v>
      </c>
      <c r="Q157" s="83"/>
      <c r="R157" s="82"/>
      <c r="S157" s="187">
        <f>R156*0.6+R156*0.4/N156</f>
        <v>2879999.9999999995</v>
      </c>
      <c r="T157" s="82"/>
      <c r="U157" s="78"/>
    </row>
    <row r="158" spans="1:21" s="50" customFormat="1" ht="18.75" x14ac:dyDescent="0.2">
      <c r="A158" s="78"/>
      <c r="B158" s="124"/>
      <c r="C158" s="126" t="s">
        <v>343</v>
      </c>
      <c r="D158" s="122"/>
      <c r="E158" s="169" t="s">
        <v>42</v>
      </c>
      <c r="F158" s="79"/>
      <c r="G158" s="79"/>
      <c r="H158" s="79"/>
      <c r="I158" s="80">
        <f>IF(E158="Q1a",MucHoTro!$H$5,IF(E158="Q1b",MucHoTro!$H$6,IF(E158="Q2",MucHoTro!$H$7,IF(E158="Q3",MucHoTro!$H$8,IF(E158="Q4",MucHoTro!$H$9)))))</f>
        <v>1.2</v>
      </c>
      <c r="J158" s="78" t="b">
        <f>IF(F158="x",MucHoTro!$C$5,IF(G158="x",MucHoTro!$D$5,IF(H158="x",MucHoTro!$E$5)))</f>
        <v>0</v>
      </c>
      <c r="K158" s="81">
        <f t="shared" si="5"/>
        <v>0</v>
      </c>
      <c r="L158" s="126" t="s">
        <v>343</v>
      </c>
      <c r="M158" s="133"/>
      <c r="N158" s="83"/>
      <c r="O158" s="83"/>
      <c r="P158" s="83"/>
      <c r="Q158" s="83" t="s">
        <v>13</v>
      </c>
      <c r="R158" s="82"/>
      <c r="S158" s="187">
        <f>R156*0.4/N156</f>
        <v>720000</v>
      </c>
      <c r="T158" s="82"/>
      <c r="U158" s="78"/>
    </row>
    <row r="159" spans="1:21" s="50" customFormat="1" ht="47.25" x14ac:dyDescent="0.2">
      <c r="A159" s="78">
        <v>60</v>
      </c>
      <c r="B159" s="124" t="s">
        <v>520</v>
      </c>
      <c r="C159" s="127" t="s">
        <v>521</v>
      </c>
      <c r="D159" s="122" t="s">
        <v>329</v>
      </c>
      <c r="E159" s="169" t="s">
        <v>43</v>
      </c>
      <c r="F159" s="79"/>
      <c r="G159" s="79"/>
      <c r="H159" s="79" t="s">
        <v>13</v>
      </c>
      <c r="I159" s="80">
        <f>IF(E159="Q1a",MucHoTro!$H$5,IF(E159="Q1b",MucHoTro!$H$6,IF(E159="Q2",MucHoTro!$H$7,IF(E159="Q3",MucHoTro!$H$8,IF(E159="Q4",MucHoTro!$H$9)))))</f>
        <v>2</v>
      </c>
      <c r="J159" s="78">
        <f>IF(F159="x",MucHoTro!$C$5,IF(G159="x",MucHoTro!$D$5,IF(H159="x",MucHoTro!$E$5)))</f>
        <v>1</v>
      </c>
      <c r="K159" s="81">
        <f t="shared" si="5"/>
        <v>2</v>
      </c>
      <c r="L159" s="127"/>
      <c r="M159" s="133"/>
      <c r="N159" s="83">
        <v>1</v>
      </c>
      <c r="O159" s="83"/>
      <c r="P159" s="83"/>
      <c r="Q159" s="83"/>
      <c r="R159" s="82">
        <f>K159*2000000</f>
        <v>4000000</v>
      </c>
      <c r="S159" s="187"/>
      <c r="T159" s="82"/>
      <c r="U159" s="78"/>
    </row>
    <row r="160" spans="1:21" s="50" customFormat="1" ht="18.75" x14ac:dyDescent="0.2">
      <c r="A160" s="78"/>
      <c r="B160" s="124"/>
      <c r="C160" s="128" t="s">
        <v>304</v>
      </c>
      <c r="D160" s="122"/>
      <c r="E160" s="169" t="s">
        <v>43</v>
      </c>
      <c r="F160" s="79"/>
      <c r="G160" s="79"/>
      <c r="H160" s="79"/>
      <c r="I160" s="80">
        <f>IF(E160="Q1a",MucHoTro!$H$5,IF(E160="Q1b",MucHoTro!$H$6,IF(E160="Q2",MucHoTro!$H$7,IF(E160="Q3",MucHoTro!$H$8,IF(E160="Q4",MucHoTro!$H$9)))))</f>
        <v>2</v>
      </c>
      <c r="J160" s="78" t="b">
        <f>IF(F160="x",MucHoTro!$C$5,IF(G160="x",MucHoTro!$D$5,IF(H160="x",MucHoTro!$E$5)))</f>
        <v>0</v>
      </c>
      <c r="K160" s="81">
        <f t="shared" si="5"/>
        <v>0</v>
      </c>
      <c r="L160" s="128" t="s">
        <v>304</v>
      </c>
      <c r="M160" s="133"/>
      <c r="N160" s="83"/>
      <c r="O160" s="83"/>
      <c r="P160" s="83"/>
      <c r="Q160" s="83" t="s">
        <v>13</v>
      </c>
      <c r="R160" s="82"/>
      <c r="S160" s="187">
        <f>R159/N159</f>
        <v>4000000</v>
      </c>
      <c r="T160" s="82"/>
      <c r="U160" s="78"/>
    </row>
    <row r="161" spans="1:21" s="50" customFormat="1" ht="47.25" x14ac:dyDescent="0.2">
      <c r="A161" s="78">
        <v>61</v>
      </c>
      <c r="B161" s="124" t="s">
        <v>529</v>
      </c>
      <c r="C161" s="126" t="s">
        <v>530</v>
      </c>
      <c r="D161" s="122" t="s">
        <v>737</v>
      </c>
      <c r="E161" s="84" t="s">
        <v>10</v>
      </c>
      <c r="F161" s="79" t="s">
        <v>13</v>
      </c>
      <c r="G161" s="79"/>
      <c r="H161" s="79"/>
      <c r="I161" s="80">
        <f>IF(E161="Q1a",MucHoTro!$H$5,IF(E161="Q1b",MucHoTro!$H$6,IF(E161="Q2",MucHoTro!$H$7,IF(E161="Q3",MucHoTro!$H$8,IF(E161="Q4",MucHoTro!$H$9)))))</f>
        <v>0.9</v>
      </c>
      <c r="J161" s="78">
        <f>IF(F161="x",MucHoTro!$C$5,IF(G161="x",MucHoTro!$D$5,IF(H161="x",MucHoTro!$E$5)))</f>
        <v>1.5</v>
      </c>
      <c r="K161" s="81">
        <f t="shared" si="5"/>
        <v>1.35</v>
      </c>
      <c r="L161" s="126"/>
      <c r="M161" s="133"/>
      <c r="N161" s="83">
        <v>1</v>
      </c>
      <c r="O161" s="83"/>
      <c r="P161" s="83"/>
      <c r="Q161" s="83"/>
      <c r="R161" s="82">
        <f>K161*2000000</f>
        <v>2700000</v>
      </c>
      <c r="S161" s="187"/>
      <c r="T161" s="82"/>
      <c r="U161" s="78"/>
    </row>
    <row r="162" spans="1:21" s="50" customFormat="1" ht="18.75" x14ac:dyDescent="0.2">
      <c r="A162" s="78"/>
      <c r="B162" s="124"/>
      <c r="C162" s="126" t="s">
        <v>636</v>
      </c>
      <c r="D162" s="122"/>
      <c r="E162" s="84" t="s">
        <v>10</v>
      </c>
      <c r="F162" s="79"/>
      <c r="G162" s="79"/>
      <c r="H162" s="79"/>
      <c r="I162" s="80">
        <f>IF(E162="Q1a",MucHoTro!$H$5,IF(E162="Q1b",MucHoTro!$H$6,IF(E162="Q2",MucHoTro!$H$7,IF(E162="Q3",MucHoTro!$H$8,IF(E162="Q4",MucHoTro!$H$9)))))</f>
        <v>0.9</v>
      </c>
      <c r="J162" s="78" t="b">
        <f>IF(F162="x",MucHoTro!$C$5,IF(G162="x",MucHoTro!$D$5,IF(H162="x",MucHoTro!$E$5)))</f>
        <v>0</v>
      </c>
      <c r="K162" s="81">
        <f t="shared" si="5"/>
        <v>0</v>
      </c>
      <c r="L162" s="126" t="s">
        <v>636</v>
      </c>
      <c r="M162" s="133"/>
      <c r="N162" s="83"/>
      <c r="O162" s="83" t="s">
        <v>13</v>
      </c>
      <c r="P162" s="83" t="s">
        <v>13</v>
      </c>
      <c r="Q162" s="83"/>
      <c r="R162" s="82"/>
      <c r="S162" s="187">
        <f>R161/N161</f>
        <v>2700000</v>
      </c>
      <c r="T162" s="82"/>
      <c r="U162" s="78"/>
    </row>
    <row r="163" spans="1:21" s="50" customFormat="1" ht="63" x14ac:dyDescent="0.2">
      <c r="A163" s="78">
        <v>62</v>
      </c>
      <c r="B163" s="130" t="s">
        <v>537</v>
      </c>
      <c r="C163" s="126" t="s">
        <v>538</v>
      </c>
      <c r="D163" s="122" t="s">
        <v>700</v>
      </c>
      <c r="E163" s="84" t="s">
        <v>10</v>
      </c>
      <c r="F163" s="79" t="s">
        <v>13</v>
      </c>
      <c r="G163" s="79"/>
      <c r="H163" s="79"/>
      <c r="I163" s="80">
        <f>IF(E163="Q1a",MucHoTro!$H$5,IF(E163="Q1b",MucHoTro!$H$6,IF(E163="Q2",MucHoTro!$H$7,IF(E163="Q3",MucHoTro!$H$8,IF(E163="Q4",MucHoTro!$H$9)))))</f>
        <v>0.9</v>
      </c>
      <c r="J163" s="78">
        <f>IF(F163="x",MucHoTro!$C$5,IF(G163="x",MucHoTro!$D$5,IF(H163="x",MucHoTro!$E$5)))</f>
        <v>1.5</v>
      </c>
      <c r="K163" s="81">
        <f t="shared" si="5"/>
        <v>1.35</v>
      </c>
      <c r="L163" s="126"/>
      <c r="M163" s="133"/>
      <c r="N163" s="83">
        <v>5</v>
      </c>
      <c r="O163" s="83"/>
      <c r="P163" s="83"/>
      <c r="Q163" s="83"/>
      <c r="R163" s="82">
        <f>K163*2000000</f>
        <v>2700000</v>
      </c>
      <c r="S163" s="187"/>
      <c r="T163" s="82"/>
      <c r="U163" s="78"/>
    </row>
    <row r="164" spans="1:21" s="50" customFormat="1" ht="18.75" x14ac:dyDescent="0.2">
      <c r="A164" s="78"/>
      <c r="B164" s="130"/>
      <c r="C164" s="126" t="s">
        <v>652</v>
      </c>
      <c r="D164" s="122"/>
      <c r="E164" s="84" t="s">
        <v>10</v>
      </c>
      <c r="F164" s="79"/>
      <c r="G164" s="79"/>
      <c r="H164" s="79"/>
      <c r="I164" s="80">
        <f>IF(E164="Q1a",MucHoTro!$H$5,IF(E164="Q1b",MucHoTro!$H$6,IF(E164="Q2",MucHoTro!$H$7,IF(E164="Q3",MucHoTro!$H$8,IF(E164="Q4",MucHoTro!$H$9)))))</f>
        <v>0.9</v>
      </c>
      <c r="J164" s="78" t="b">
        <f>IF(F164="x",MucHoTro!$C$5,IF(G164="x",MucHoTro!$D$5,IF(H164="x",MucHoTro!$E$5)))</f>
        <v>0</v>
      </c>
      <c r="K164" s="81">
        <f t="shared" si="5"/>
        <v>0</v>
      </c>
      <c r="L164" s="126" t="s">
        <v>652</v>
      </c>
      <c r="M164" s="133"/>
      <c r="N164" s="83"/>
      <c r="O164" s="83" t="s">
        <v>13</v>
      </c>
      <c r="P164" s="83" t="s">
        <v>13</v>
      </c>
      <c r="Q164" s="83"/>
      <c r="R164" s="82"/>
      <c r="S164" s="187">
        <f>R163*0.6+R163*0.4/N163</f>
        <v>1836000</v>
      </c>
      <c r="T164" s="82"/>
      <c r="U164" s="78"/>
    </row>
    <row r="165" spans="1:21" ht="18.75" x14ac:dyDescent="0.2">
      <c r="A165" s="78"/>
      <c r="B165" s="130"/>
      <c r="C165" s="126" t="s">
        <v>653</v>
      </c>
      <c r="D165" s="122"/>
      <c r="E165" s="84" t="s">
        <v>10</v>
      </c>
      <c r="F165" s="79"/>
      <c r="G165" s="79"/>
      <c r="H165" s="79"/>
      <c r="I165" s="80">
        <f>IF(E165="Q1a",MucHoTro!$H$5,IF(E165="Q1b",MucHoTro!$H$6,IF(E165="Q2",MucHoTro!$H$7,IF(E165="Q3",MucHoTro!$H$8,IF(E165="Q4",MucHoTro!$H$9)))))</f>
        <v>0.9</v>
      </c>
      <c r="J165" s="78" t="b">
        <f>IF(F165="x",MucHoTro!$C$5,IF(G165="x",MucHoTro!$D$5,IF(H165="x",MucHoTro!$E$5)))</f>
        <v>0</v>
      </c>
      <c r="K165" s="81">
        <f t="shared" si="5"/>
        <v>0</v>
      </c>
      <c r="L165" s="126" t="s">
        <v>653</v>
      </c>
      <c r="M165" s="133"/>
      <c r="N165" s="83"/>
      <c r="O165" s="83"/>
      <c r="P165" s="83"/>
      <c r="Q165" s="83" t="s">
        <v>13</v>
      </c>
      <c r="R165" s="82"/>
      <c r="S165" s="187">
        <f>$R$163*0.4/$N$163</f>
        <v>216000</v>
      </c>
      <c r="T165" s="108"/>
      <c r="U165" s="78"/>
    </row>
    <row r="166" spans="1:21" ht="18.75" x14ac:dyDescent="0.2">
      <c r="A166" s="78"/>
      <c r="B166" s="130"/>
      <c r="C166" s="126" t="s">
        <v>352</v>
      </c>
      <c r="D166" s="122"/>
      <c r="E166" s="84" t="s">
        <v>10</v>
      </c>
      <c r="F166" s="79"/>
      <c r="G166" s="79"/>
      <c r="H166" s="79"/>
      <c r="I166" s="80">
        <f>IF(E166="Q1a",MucHoTro!$H$5,IF(E166="Q1b",MucHoTro!$H$6,IF(E166="Q2",MucHoTro!$H$7,IF(E166="Q3",MucHoTro!$H$8,IF(E166="Q4",MucHoTro!$H$9)))))</f>
        <v>0.9</v>
      </c>
      <c r="J166" s="78" t="b">
        <f>IF(F166="x",MucHoTro!$C$5,IF(G166="x",MucHoTro!$D$5,IF(H166="x",MucHoTro!$E$5)))</f>
        <v>0</v>
      </c>
      <c r="K166" s="81">
        <f t="shared" ref="K166:K229" si="8">I166*J166</f>
        <v>0</v>
      </c>
      <c r="L166" s="126" t="s">
        <v>352</v>
      </c>
      <c r="M166" s="133"/>
      <c r="N166" s="83"/>
      <c r="O166" s="83"/>
      <c r="P166" s="83"/>
      <c r="Q166" s="83" t="s">
        <v>13</v>
      </c>
      <c r="R166" s="82"/>
      <c r="S166" s="187">
        <f t="shared" ref="S166:S168" si="9">$R$163*0.4/$N$163</f>
        <v>216000</v>
      </c>
      <c r="T166" s="172"/>
      <c r="U166" s="78"/>
    </row>
    <row r="167" spans="1:21" ht="18.75" x14ac:dyDescent="0.2">
      <c r="A167" s="78"/>
      <c r="B167" s="130"/>
      <c r="C167" s="126" t="s">
        <v>654</v>
      </c>
      <c r="D167" s="122"/>
      <c r="E167" s="84" t="s">
        <v>10</v>
      </c>
      <c r="F167" s="79"/>
      <c r="G167" s="79"/>
      <c r="H167" s="79"/>
      <c r="I167" s="80">
        <f>IF(E167="Q1a",MucHoTro!$H$5,IF(E167="Q1b",MucHoTro!$H$6,IF(E167="Q2",MucHoTro!$H$7,IF(E167="Q3",MucHoTro!$H$8,IF(E167="Q4",MucHoTro!$H$9)))))</f>
        <v>0.9</v>
      </c>
      <c r="J167" s="78" t="b">
        <f>IF(F167="x",MucHoTro!$C$5,IF(G167="x",MucHoTro!$D$5,IF(H167="x",MucHoTro!$E$5)))</f>
        <v>0</v>
      </c>
      <c r="K167" s="81">
        <f t="shared" si="8"/>
        <v>0</v>
      </c>
      <c r="L167" s="126" t="s">
        <v>654</v>
      </c>
      <c r="M167" s="133"/>
      <c r="N167" s="83"/>
      <c r="O167" s="83"/>
      <c r="P167" s="83"/>
      <c r="Q167" s="83" t="s">
        <v>13</v>
      </c>
      <c r="R167" s="82"/>
      <c r="S167" s="187">
        <f t="shared" si="9"/>
        <v>216000</v>
      </c>
      <c r="T167" s="172"/>
      <c r="U167" s="78"/>
    </row>
    <row r="168" spans="1:21" ht="18.75" x14ac:dyDescent="0.2">
      <c r="A168" s="78"/>
      <c r="B168" s="130"/>
      <c r="C168" s="126" t="s">
        <v>655</v>
      </c>
      <c r="D168" s="122"/>
      <c r="E168" s="84" t="s">
        <v>10</v>
      </c>
      <c r="F168" s="79"/>
      <c r="G168" s="79"/>
      <c r="H168" s="79"/>
      <c r="I168" s="80">
        <f>IF(E168="Q1a",MucHoTro!$H$5,IF(E168="Q1b",MucHoTro!$H$6,IF(E168="Q2",MucHoTro!$H$7,IF(E168="Q3",MucHoTro!$H$8,IF(E168="Q4",MucHoTro!$H$9)))))</f>
        <v>0.9</v>
      </c>
      <c r="J168" s="78" t="b">
        <f>IF(F168="x",MucHoTro!$C$5,IF(G168="x",MucHoTro!$D$5,IF(H168="x",MucHoTro!$E$5)))</f>
        <v>0</v>
      </c>
      <c r="K168" s="81">
        <f t="shared" si="8"/>
        <v>0</v>
      </c>
      <c r="L168" s="126" t="s">
        <v>655</v>
      </c>
      <c r="M168" s="133"/>
      <c r="N168" s="83"/>
      <c r="O168" s="83"/>
      <c r="P168" s="83"/>
      <c r="Q168" s="83" t="s">
        <v>13</v>
      </c>
      <c r="R168" s="82"/>
      <c r="S168" s="187">
        <f t="shared" si="9"/>
        <v>216000</v>
      </c>
      <c r="T168" s="172"/>
      <c r="U168" s="78"/>
    </row>
    <row r="169" spans="1:21" ht="47.25" x14ac:dyDescent="0.2">
      <c r="A169" s="78">
        <v>63</v>
      </c>
      <c r="B169" s="130" t="s">
        <v>554</v>
      </c>
      <c r="C169" s="126" t="s">
        <v>555</v>
      </c>
      <c r="D169" s="122" t="s">
        <v>741</v>
      </c>
      <c r="E169" s="169" t="s">
        <v>43</v>
      </c>
      <c r="F169" s="79" t="s">
        <v>13</v>
      </c>
      <c r="G169" s="79"/>
      <c r="H169" s="79"/>
      <c r="I169" s="80">
        <f>IF(E169="Q1a",MucHoTro!$H$5,IF(E169="Q1b",MucHoTro!$H$6,IF(E169="Q2",MucHoTro!$H$7,IF(E169="Q3",MucHoTro!$H$8,IF(E169="Q4",MucHoTro!$H$9)))))</f>
        <v>2</v>
      </c>
      <c r="J169" s="78">
        <f>IF(F169="x",MucHoTro!$C$5,IF(G169="x",MucHoTro!$D$5,IF(H169="x",MucHoTro!$E$5)))</f>
        <v>1.5</v>
      </c>
      <c r="K169" s="81">
        <f t="shared" si="8"/>
        <v>3</v>
      </c>
      <c r="L169" s="126"/>
      <c r="M169" s="133"/>
      <c r="N169" s="83">
        <v>1</v>
      </c>
      <c r="O169" s="83"/>
      <c r="P169" s="83"/>
      <c r="Q169" s="83"/>
      <c r="R169" s="82">
        <f>K169*2000000</f>
        <v>6000000</v>
      </c>
      <c r="S169" s="187"/>
      <c r="T169" s="172"/>
      <c r="U169" s="78"/>
    </row>
    <row r="170" spans="1:21" ht="18.75" x14ac:dyDescent="0.2">
      <c r="A170" s="78"/>
      <c r="B170" s="130"/>
      <c r="C170" s="126" t="s">
        <v>636</v>
      </c>
      <c r="D170" s="122"/>
      <c r="E170" s="169" t="s">
        <v>43</v>
      </c>
      <c r="F170" s="79"/>
      <c r="G170" s="79"/>
      <c r="H170" s="79"/>
      <c r="I170" s="80">
        <f>IF(E170="Q1a",MucHoTro!$H$5,IF(E170="Q1b",MucHoTro!$H$6,IF(E170="Q2",MucHoTro!$H$7,IF(E170="Q3",MucHoTro!$H$8,IF(E170="Q4",MucHoTro!$H$9)))))</f>
        <v>2</v>
      </c>
      <c r="J170" s="78" t="b">
        <f>IF(F170="x",MucHoTro!$C$5,IF(G170="x",MucHoTro!$D$5,IF(H170="x",MucHoTro!$E$5)))</f>
        <v>0</v>
      </c>
      <c r="K170" s="81">
        <f t="shared" si="8"/>
        <v>0</v>
      </c>
      <c r="L170" s="126" t="s">
        <v>636</v>
      </c>
      <c r="M170" s="133"/>
      <c r="N170" s="83"/>
      <c r="O170" s="83" t="s">
        <v>13</v>
      </c>
      <c r="P170" s="83"/>
      <c r="Q170" s="83"/>
      <c r="R170" s="82"/>
      <c r="S170" s="187">
        <f>R169/N169</f>
        <v>6000000</v>
      </c>
      <c r="T170" s="172"/>
      <c r="U170" s="78"/>
    </row>
    <row r="171" spans="1:21" ht="63" x14ac:dyDescent="0.2">
      <c r="A171" s="78">
        <v>64</v>
      </c>
      <c r="B171" s="124" t="s">
        <v>822</v>
      </c>
      <c r="C171" s="126" t="s">
        <v>572</v>
      </c>
      <c r="D171" s="122" t="s">
        <v>700</v>
      </c>
      <c r="E171" s="84" t="s">
        <v>10</v>
      </c>
      <c r="F171" s="79" t="s">
        <v>13</v>
      </c>
      <c r="G171" s="79"/>
      <c r="H171" s="79"/>
      <c r="I171" s="80">
        <f>IF(E171="Q1a",MucHoTro!$H$5,IF(E171="Q1b",MucHoTro!$H$6,IF(E171="Q2",MucHoTro!$H$7,IF(E171="Q3",MucHoTro!$H$8,IF(E171="Q4",MucHoTro!$H$9)))))</f>
        <v>0.9</v>
      </c>
      <c r="J171" s="78">
        <f>IF(F171="x",MucHoTro!$C$5,IF(G171="x",MucHoTro!$D$5,IF(H171="x",MucHoTro!$E$5)))</f>
        <v>1.5</v>
      </c>
      <c r="K171" s="81">
        <f t="shared" si="8"/>
        <v>1.35</v>
      </c>
      <c r="L171" s="126"/>
      <c r="M171" s="133"/>
      <c r="N171" s="83">
        <v>3</v>
      </c>
      <c r="O171" s="83"/>
      <c r="P171" s="83"/>
      <c r="Q171" s="83"/>
      <c r="R171" s="82">
        <f>K171*2000000</f>
        <v>2700000</v>
      </c>
      <c r="S171" s="187"/>
      <c r="T171" s="172"/>
      <c r="U171" s="78"/>
    </row>
    <row r="172" spans="1:21" ht="18.75" x14ac:dyDescent="0.2">
      <c r="A172" s="78"/>
      <c r="B172" s="124"/>
      <c r="C172" s="126" t="s">
        <v>345</v>
      </c>
      <c r="D172" s="122"/>
      <c r="E172" s="84" t="s">
        <v>10</v>
      </c>
      <c r="F172" s="79"/>
      <c r="G172" s="79"/>
      <c r="H172" s="79"/>
      <c r="I172" s="80">
        <f>IF(E172="Q1a",MucHoTro!$H$5,IF(E172="Q1b",MucHoTro!$H$6,IF(E172="Q2",MucHoTro!$H$7,IF(E172="Q3",MucHoTro!$H$8,IF(E172="Q4",MucHoTro!$H$9)))))</f>
        <v>0.9</v>
      </c>
      <c r="J172" s="78" t="b">
        <f>IF(F172="x",MucHoTro!$C$5,IF(G172="x",MucHoTro!$D$5,IF(H172="x",MucHoTro!$E$5)))</f>
        <v>0</v>
      </c>
      <c r="K172" s="81">
        <f t="shared" si="8"/>
        <v>0</v>
      </c>
      <c r="L172" s="126" t="s">
        <v>345</v>
      </c>
      <c r="M172" s="133"/>
      <c r="N172" s="83"/>
      <c r="O172" s="83" t="s">
        <v>13</v>
      </c>
      <c r="P172" s="83" t="s">
        <v>13</v>
      </c>
      <c r="Q172" s="83"/>
      <c r="R172" s="82"/>
      <c r="S172" s="187">
        <f>R171*0.6+R171*0.4/3</f>
        <v>1980000</v>
      </c>
      <c r="T172" s="172"/>
      <c r="U172" s="78"/>
    </row>
    <row r="173" spans="1:21" ht="18.75" x14ac:dyDescent="0.2">
      <c r="A173" s="78"/>
      <c r="B173" s="124"/>
      <c r="C173" s="126" t="s">
        <v>344</v>
      </c>
      <c r="D173" s="122"/>
      <c r="E173" s="84" t="s">
        <v>10</v>
      </c>
      <c r="F173" s="79"/>
      <c r="G173" s="79"/>
      <c r="H173" s="79"/>
      <c r="I173" s="80">
        <f>IF(E173="Q1a",MucHoTro!$H$5,IF(E173="Q1b",MucHoTro!$H$6,IF(E173="Q2",MucHoTro!$H$7,IF(E173="Q3",MucHoTro!$H$8,IF(E173="Q4",MucHoTro!$H$9)))))</f>
        <v>0.9</v>
      </c>
      <c r="J173" s="78" t="b">
        <f>IF(F173="x",MucHoTro!$C$5,IF(G173="x",MucHoTro!$D$5,IF(H173="x",MucHoTro!$E$5)))</f>
        <v>0</v>
      </c>
      <c r="K173" s="81">
        <f t="shared" si="8"/>
        <v>0</v>
      </c>
      <c r="L173" s="126" t="s">
        <v>344</v>
      </c>
      <c r="M173" s="133"/>
      <c r="N173" s="83"/>
      <c r="O173" s="83"/>
      <c r="P173" s="83"/>
      <c r="Q173" s="83" t="s">
        <v>13</v>
      </c>
      <c r="R173" s="82"/>
      <c r="S173" s="187">
        <f>$R$171*0.4/$N$171</f>
        <v>360000</v>
      </c>
      <c r="T173" s="172"/>
      <c r="U173" s="78"/>
    </row>
    <row r="174" spans="1:21" ht="18.75" x14ac:dyDescent="0.2">
      <c r="A174" s="78"/>
      <c r="B174" s="124"/>
      <c r="C174" s="126" t="s">
        <v>354</v>
      </c>
      <c r="D174" s="122"/>
      <c r="E174" s="84" t="s">
        <v>10</v>
      </c>
      <c r="F174" s="79"/>
      <c r="G174" s="79"/>
      <c r="H174" s="79"/>
      <c r="I174" s="80">
        <f>IF(E174="Q1a",MucHoTro!$H$5,IF(E174="Q1b",MucHoTro!$H$6,IF(E174="Q2",MucHoTro!$H$7,IF(E174="Q3",MucHoTro!$H$8,IF(E174="Q4",MucHoTro!$H$9)))))</f>
        <v>0.9</v>
      </c>
      <c r="J174" s="78" t="b">
        <f>IF(F174="x",MucHoTro!$C$5,IF(G174="x",MucHoTro!$D$5,IF(H174="x",MucHoTro!$E$5)))</f>
        <v>0</v>
      </c>
      <c r="K174" s="81">
        <f t="shared" si="8"/>
        <v>0</v>
      </c>
      <c r="L174" s="126" t="s">
        <v>354</v>
      </c>
      <c r="M174" s="133"/>
      <c r="N174" s="83"/>
      <c r="O174" s="83"/>
      <c r="P174" s="83"/>
      <c r="Q174" s="83" t="s">
        <v>13</v>
      </c>
      <c r="R174" s="82"/>
      <c r="S174" s="187">
        <f>$R$171*0.4/$N$171</f>
        <v>360000</v>
      </c>
      <c r="T174" s="172"/>
      <c r="U174" s="78"/>
    </row>
    <row r="175" spans="1:21" ht="63" x14ac:dyDescent="0.2">
      <c r="A175" s="78">
        <v>65</v>
      </c>
      <c r="B175" s="124" t="s">
        <v>580</v>
      </c>
      <c r="C175" s="129" t="s">
        <v>581</v>
      </c>
      <c r="D175" s="123" t="s">
        <v>329</v>
      </c>
      <c r="E175" s="169" t="s">
        <v>42</v>
      </c>
      <c r="F175" s="79"/>
      <c r="G175" s="79"/>
      <c r="H175" s="79" t="s">
        <v>13</v>
      </c>
      <c r="I175" s="80">
        <f>IF(E175="Q1a",MucHoTro!$H$5,IF(E175="Q1b",MucHoTro!$H$6,IF(E175="Q2",MucHoTro!$H$7,IF(E175="Q3",MucHoTro!$H$8,IF(E175="Q4",MucHoTro!$H$9)))))</f>
        <v>1.2</v>
      </c>
      <c r="J175" s="78">
        <f>IF(F175="x",MucHoTro!$C$5,IF(G175="x",MucHoTro!$D$5,IF(H175="x",MucHoTro!$E$5)))</f>
        <v>1</v>
      </c>
      <c r="K175" s="81">
        <f t="shared" si="8"/>
        <v>1.2</v>
      </c>
      <c r="L175" s="129"/>
      <c r="M175" s="133"/>
      <c r="N175" s="83">
        <v>1</v>
      </c>
      <c r="O175" s="83"/>
      <c r="P175" s="83"/>
      <c r="Q175" s="83"/>
      <c r="R175" s="82">
        <f>K175*2000000</f>
        <v>2400000</v>
      </c>
      <c r="S175" s="187"/>
      <c r="T175" s="172"/>
      <c r="U175" s="78"/>
    </row>
    <row r="176" spans="1:21" ht="18.75" x14ac:dyDescent="0.2">
      <c r="A176" s="78"/>
      <c r="B176" s="124"/>
      <c r="C176" s="132" t="s">
        <v>656</v>
      </c>
      <c r="D176" s="123"/>
      <c r="E176" s="169" t="s">
        <v>42</v>
      </c>
      <c r="F176" s="79"/>
      <c r="G176" s="79"/>
      <c r="H176" s="79"/>
      <c r="I176" s="80">
        <f>IF(E176="Q1a",MucHoTro!$H$5,IF(E176="Q1b",MucHoTro!$H$6,IF(E176="Q2",MucHoTro!$H$7,IF(E176="Q3",MucHoTro!$H$8,IF(E176="Q4",MucHoTro!$H$9)))))</f>
        <v>1.2</v>
      </c>
      <c r="J176" s="78" t="b">
        <f>IF(F176="x",MucHoTro!$C$5,IF(G176="x",MucHoTro!$D$5,IF(H176="x",MucHoTro!$E$5)))</f>
        <v>0</v>
      </c>
      <c r="K176" s="81">
        <f t="shared" si="8"/>
        <v>0</v>
      </c>
      <c r="L176" s="132" t="s">
        <v>656</v>
      </c>
      <c r="M176" s="133"/>
      <c r="N176" s="83"/>
      <c r="O176" s="83"/>
      <c r="P176" s="83"/>
      <c r="Q176" s="83" t="s">
        <v>13</v>
      </c>
      <c r="R176" s="82"/>
      <c r="S176" s="187">
        <f>R175/N175</f>
        <v>2400000</v>
      </c>
      <c r="T176" s="172"/>
      <c r="U176" s="78"/>
    </row>
    <row r="177" spans="1:21" ht="63" x14ac:dyDescent="0.2">
      <c r="A177" s="78">
        <v>66</v>
      </c>
      <c r="B177" s="124" t="s">
        <v>583</v>
      </c>
      <c r="C177" s="129" t="s">
        <v>584</v>
      </c>
      <c r="D177" s="123" t="s">
        <v>742</v>
      </c>
      <c r="E177" s="84" t="s">
        <v>9</v>
      </c>
      <c r="F177" s="79"/>
      <c r="G177" s="79"/>
      <c r="H177" s="79" t="s">
        <v>13</v>
      </c>
      <c r="I177" s="80">
        <f>IF(E177="Q1a",MucHoTro!$H$5,IF(E177="Q1b",MucHoTro!$H$6,IF(E177="Q2",MucHoTro!$H$7,IF(E177="Q3",MucHoTro!$H$8,IF(E177="Q4",MucHoTro!$H$9)))))</f>
        <v>1.1000000000000001</v>
      </c>
      <c r="J177" s="78">
        <f>IF(F177="x",MucHoTro!$C$5,IF(G177="x",MucHoTro!$D$5,IF(H177="x",MucHoTro!$E$5)))</f>
        <v>1</v>
      </c>
      <c r="K177" s="81">
        <f t="shared" si="8"/>
        <v>1.1000000000000001</v>
      </c>
      <c r="L177" s="129"/>
      <c r="M177" s="133"/>
      <c r="N177" s="83">
        <v>2</v>
      </c>
      <c r="O177" s="83"/>
      <c r="P177" s="83"/>
      <c r="Q177" s="83"/>
      <c r="R177" s="82">
        <f>K177*2000000</f>
        <v>2200000</v>
      </c>
      <c r="S177" s="187"/>
      <c r="T177" s="172"/>
      <c r="U177" s="78"/>
    </row>
    <row r="178" spans="1:21" ht="18.75" x14ac:dyDescent="0.2">
      <c r="A178" s="78"/>
      <c r="B178" s="124"/>
      <c r="C178" s="132" t="s">
        <v>656</v>
      </c>
      <c r="D178" s="123"/>
      <c r="E178" s="84" t="s">
        <v>9</v>
      </c>
      <c r="F178" s="79"/>
      <c r="G178" s="79"/>
      <c r="H178" s="79"/>
      <c r="I178" s="80">
        <f>IF(E178="Q1a",MucHoTro!$H$5,IF(E178="Q1b",MucHoTro!$H$6,IF(E178="Q2",MucHoTro!$H$7,IF(E178="Q3",MucHoTro!$H$8,IF(E178="Q4",MucHoTro!$H$9)))))</f>
        <v>1.1000000000000001</v>
      </c>
      <c r="J178" s="78" t="b">
        <f>IF(F178="x",MucHoTro!$C$5,IF(G178="x",MucHoTro!$D$5,IF(H178="x",MucHoTro!$E$5)))</f>
        <v>0</v>
      </c>
      <c r="K178" s="81">
        <f t="shared" si="8"/>
        <v>0</v>
      </c>
      <c r="L178" s="132" t="s">
        <v>656</v>
      </c>
      <c r="M178" s="133"/>
      <c r="N178" s="83"/>
      <c r="O178" s="83"/>
      <c r="P178" s="83"/>
      <c r="Q178" s="83" t="s">
        <v>13</v>
      </c>
      <c r="R178" s="82"/>
      <c r="S178" s="187">
        <f>R177/N177</f>
        <v>1100000</v>
      </c>
      <c r="T178" s="172"/>
      <c r="U178" s="78"/>
    </row>
    <row r="179" spans="1:21" s="23" customFormat="1" ht="18.75" x14ac:dyDescent="0.2">
      <c r="A179" s="206"/>
      <c r="B179" s="207"/>
      <c r="C179" s="208" t="s">
        <v>1001</v>
      </c>
      <c r="D179" s="209"/>
      <c r="E179" s="169" t="s">
        <v>9</v>
      </c>
      <c r="F179" s="210"/>
      <c r="G179" s="210"/>
      <c r="H179" s="210"/>
      <c r="I179" s="211">
        <f>IF(E179="Q1a",MucHoTro!$H$5,IF(E179="Q1b",MucHoTro!$H$6,IF(E179="Q2",MucHoTro!$H$7,IF(E179="Q3",MucHoTro!$H$8,IF(E179="Q4",MucHoTro!$H$9)))))</f>
        <v>1.1000000000000001</v>
      </c>
      <c r="J179" s="206" t="b">
        <f>IF(F179="x",MucHoTro!$C$5,IF(G179="x",MucHoTro!$D$5,IF(H179="x",MucHoTro!$E$5)))</f>
        <v>0</v>
      </c>
      <c r="K179" s="212">
        <f t="shared" ref="K179" si="10">I179*J179</f>
        <v>0</v>
      </c>
      <c r="L179" s="208" t="s">
        <v>1001</v>
      </c>
      <c r="M179" s="213"/>
      <c r="N179" s="168"/>
      <c r="O179" s="168"/>
      <c r="P179" s="168"/>
      <c r="Q179" s="168" t="s">
        <v>13</v>
      </c>
      <c r="R179" s="214"/>
      <c r="S179" s="215">
        <f>S178</f>
        <v>1100000</v>
      </c>
      <c r="T179" s="216"/>
      <c r="U179" s="206"/>
    </row>
    <row r="180" spans="1:21" ht="63" x14ac:dyDescent="0.2">
      <c r="A180" s="78">
        <v>67</v>
      </c>
      <c r="B180" s="124" t="s">
        <v>589</v>
      </c>
      <c r="C180" s="125" t="s">
        <v>590</v>
      </c>
      <c r="D180" s="122" t="s">
        <v>330</v>
      </c>
      <c r="E180" s="169" t="s">
        <v>42</v>
      </c>
      <c r="F180" s="79"/>
      <c r="G180" s="79"/>
      <c r="H180" s="79" t="s">
        <v>13</v>
      </c>
      <c r="I180" s="80">
        <f>IF(E180="Q1a",MucHoTro!$H$5,IF(E180="Q1b",MucHoTro!$H$6,IF(E180="Q2",MucHoTro!$H$7,IF(E180="Q3",MucHoTro!$H$8,IF(E180="Q4",MucHoTro!$H$9)))))</f>
        <v>1.2</v>
      </c>
      <c r="J180" s="78">
        <f>IF(F180="x",MucHoTro!$C$5,IF(G180="x",MucHoTro!$D$5,IF(H180="x",MucHoTro!$E$5)))</f>
        <v>1</v>
      </c>
      <c r="K180" s="81">
        <f t="shared" si="8"/>
        <v>1.2</v>
      </c>
      <c r="L180" s="125"/>
      <c r="M180" s="133"/>
      <c r="N180" s="83">
        <v>1</v>
      </c>
      <c r="O180" s="83"/>
      <c r="P180" s="83"/>
      <c r="Q180" s="83"/>
      <c r="R180" s="82">
        <f>K180*2000000</f>
        <v>2400000</v>
      </c>
      <c r="S180" s="187"/>
      <c r="T180" s="172"/>
      <c r="U180" s="78"/>
    </row>
    <row r="181" spans="1:21" ht="18.75" x14ac:dyDescent="0.2">
      <c r="A181" s="78"/>
      <c r="B181" s="124"/>
      <c r="C181" s="128" t="s">
        <v>304</v>
      </c>
      <c r="D181" s="122"/>
      <c r="E181" s="169" t="s">
        <v>42</v>
      </c>
      <c r="F181" s="79"/>
      <c r="G181" s="79"/>
      <c r="H181" s="79"/>
      <c r="I181" s="80">
        <f>IF(E181="Q1a",MucHoTro!$H$5,IF(E181="Q1b",MucHoTro!$H$6,IF(E181="Q2",MucHoTro!$H$7,IF(E181="Q3",MucHoTro!$H$8,IF(E181="Q4",MucHoTro!$H$9)))))</f>
        <v>1.2</v>
      </c>
      <c r="J181" s="78" t="b">
        <f>IF(F181="x",MucHoTro!$C$5,IF(G181="x",MucHoTro!$D$5,IF(H181="x",MucHoTro!$E$5)))</f>
        <v>0</v>
      </c>
      <c r="K181" s="81">
        <f t="shared" si="8"/>
        <v>0</v>
      </c>
      <c r="L181" s="128" t="s">
        <v>304</v>
      </c>
      <c r="M181" s="133"/>
      <c r="N181" s="83"/>
      <c r="O181" s="83"/>
      <c r="P181" s="83"/>
      <c r="Q181" s="83" t="s">
        <v>13</v>
      </c>
      <c r="R181" s="82"/>
      <c r="S181" s="187">
        <f>R180/N180</f>
        <v>2400000</v>
      </c>
      <c r="T181" s="172"/>
      <c r="U181" s="78"/>
    </row>
    <row r="182" spans="1:21" ht="63" x14ac:dyDescent="0.2">
      <c r="A182" s="78">
        <v>68</v>
      </c>
      <c r="B182" s="130" t="s">
        <v>818</v>
      </c>
      <c r="C182" s="126" t="s">
        <v>819</v>
      </c>
      <c r="D182" s="122" t="s">
        <v>318</v>
      </c>
      <c r="E182" s="169" t="s">
        <v>42</v>
      </c>
      <c r="F182" s="79"/>
      <c r="G182" s="79" t="s">
        <v>13</v>
      </c>
      <c r="H182" s="79"/>
      <c r="I182" s="80">
        <f>IF(E182="Q1a",MucHoTro!$H$5,IF(E182="Q1b",MucHoTro!$H$6,IF(E182="Q2",MucHoTro!$H$7,IF(E182="Q3",MucHoTro!$H$8,IF(E182="Q4",MucHoTro!$H$9)))))</f>
        <v>1.2</v>
      </c>
      <c r="J182" s="78">
        <f>IF(F182="x",MucHoTro!$C$5,IF(G182="x",MucHoTro!$D$5,IF(H182="x",MucHoTro!$E$5)))</f>
        <v>1.25</v>
      </c>
      <c r="K182" s="81">
        <f t="shared" si="8"/>
        <v>1.5</v>
      </c>
      <c r="L182" s="126"/>
      <c r="M182" s="133"/>
      <c r="N182" s="83">
        <v>1</v>
      </c>
      <c r="O182" s="83"/>
      <c r="P182" s="83"/>
      <c r="Q182" s="83"/>
      <c r="R182" s="82">
        <f>K182*2000000</f>
        <v>3000000</v>
      </c>
      <c r="S182" s="187"/>
      <c r="T182" s="172"/>
      <c r="U182" s="78"/>
    </row>
    <row r="183" spans="1:21" ht="18.75" x14ac:dyDescent="0.2">
      <c r="A183" s="78"/>
      <c r="B183" s="130"/>
      <c r="C183" s="126" t="s">
        <v>300</v>
      </c>
      <c r="D183" s="122"/>
      <c r="E183" s="169" t="s">
        <v>42</v>
      </c>
      <c r="F183" s="79"/>
      <c r="G183" s="79"/>
      <c r="H183" s="79"/>
      <c r="I183" s="80">
        <f>IF(E183="Q1a",MucHoTro!$H$5,IF(E183="Q1b",MucHoTro!$H$6,IF(E183="Q2",MucHoTro!$H$7,IF(E183="Q3",MucHoTro!$H$8,IF(E183="Q4",MucHoTro!$H$9)))))</f>
        <v>1.2</v>
      </c>
      <c r="J183" s="78" t="b">
        <f>IF(F183="x",MucHoTro!$C$5,IF(G183="x",MucHoTro!$D$5,IF(H183="x",MucHoTro!$E$5)))</f>
        <v>0</v>
      </c>
      <c r="K183" s="81">
        <f t="shared" si="8"/>
        <v>0</v>
      </c>
      <c r="L183" s="126" t="s">
        <v>300</v>
      </c>
      <c r="M183" s="133"/>
      <c r="N183" s="83"/>
      <c r="O183" s="83"/>
      <c r="P183" s="83" t="s">
        <v>13</v>
      </c>
      <c r="Q183" s="83"/>
      <c r="R183" s="82"/>
      <c r="S183" s="187">
        <f>R182/N182</f>
        <v>3000000</v>
      </c>
      <c r="T183" s="172"/>
      <c r="U183" s="78"/>
    </row>
    <row r="184" spans="1:21" ht="47.25" x14ac:dyDescent="0.2">
      <c r="A184" s="78">
        <v>69</v>
      </c>
      <c r="B184" s="130" t="s">
        <v>813</v>
      </c>
      <c r="C184" s="126" t="s">
        <v>814</v>
      </c>
      <c r="D184" s="122" t="s">
        <v>816</v>
      </c>
      <c r="E184" s="84" t="s">
        <v>9</v>
      </c>
      <c r="F184" s="79"/>
      <c r="G184" s="79"/>
      <c r="H184" s="79" t="s">
        <v>13</v>
      </c>
      <c r="I184" s="80">
        <f>IF(E184="Q1a",MucHoTro!$H$5,IF(E184="Q1b",MucHoTro!$H$6,IF(E184="Q2",MucHoTro!$H$7,IF(E184="Q3",MucHoTro!$H$8,IF(E184="Q4",MucHoTro!$H$9)))))</f>
        <v>1.1000000000000001</v>
      </c>
      <c r="J184" s="78">
        <f>IF(F184="x",MucHoTro!$C$5,IF(G184="x",MucHoTro!$D$5,IF(H184="x",MucHoTro!$E$5)))</f>
        <v>1</v>
      </c>
      <c r="K184" s="81">
        <f t="shared" ref="K184:K185" si="11">I184*J184</f>
        <v>1.1000000000000001</v>
      </c>
      <c r="L184" s="126"/>
      <c r="M184" s="133"/>
      <c r="N184" s="83">
        <v>1</v>
      </c>
      <c r="O184" s="83"/>
      <c r="P184" s="83"/>
      <c r="Q184" s="83"/>
      <c r="R184" s="82">
        <f>K184*2000000</f>
        <v>2200000</v>
      </c>
      <c r="S184" s="187"/>
      <c r="T184" s="172"/>
      <c r="U184" s="78"/>
    </row>
    <row r="185" spans="1:21" ht="18.75" x14ac:dyDescent="0.2">
      <c r="A185" s="78"/>
      <c r="B185" s="130"/>
      <c r="C185" s="126" t="s">
        <v>815</v>
      </c>
      <c r="D185" s="122"/>
      <c r="E185" s="84" t="s">
        <v>9</v>
      </c>
      <c r="F185" s="79"/>
      <c r="G185" s="79"/>
      <c r="H185" s="79"/>
      <c r="I185" s="80">
        <f>IF(E185="Q1a",MucHoTro!$H$5,IF(E185="Q1b",MucHoTro!$H$6,IF(E185="Q2",MucHoTro!$H$7,IF(E185="Q3",MucHoTro!$H$8,IF(E185="Q4",MucHoTro!$H$9)))))</f>
        <v>1.1000000000000001</v>
      </c>
      <c r="J185" s="78" t="b">
        <f>IF(F185="x",MucHoTro!$C$5,IF(G185="x",MucHoTro!$D$5,IF(H185="x",MucHoTro!$E$5)))</f>
        <v>0</v>
      </c>
      <c r="K185" s="81">
        <f t="shared" si="11"/>
        <v>0</v>
      </c>
      <c r="L185" s="126" t="s">
        <v>815</v>
      </c>
      <c r="M185" s="133"/>
      <c r="N185" s="83"/>
      <c r="O185" s="83"/>
      <c r="P185" s="83"/>
      <c r="Q185" s="83" t="s">
        <v>13</v>
      </c>
      <c r="R185" s="82"/>
      <c r="S185" s="187">
        <f>R184/N184</f>
        <v>2200000</v>
      </c>
      <c r="T185" s="172"/>
      <c r="U185" s="78"/>
    </row>
    <row r="186" spans="1:21" ht="47.25" x14ac:dyDescent="0.2">
      <c r="A186" s="78">
        <v>70</v>
      </c>
      <c r="B186" s="130" t="s">
        <v>389</v>
      </c>
      <c r="C186" s="125" t="s">
        <v>820</v>
      </c>
      <c r="D186" s="122" t="s">
        <v>322</v>
      </c>
      <c r="E186" s="169" t="s">
        <v>42</v>
      </c>
      <c r="F186" s="79"/>
      <c r="G186" s="79"/>
      <c r="H186" s="79" t="s">
        <v>13</v>
      </c>
      <c r="I186" s="80">
        <f>IF(E186="Q1a",MucHoTro!$H$5,IF(E186="Q1b",MucHoTro!$H$6,IF(E186="Q2",MucHoTro!$H$7,IF(E186="Q3",MucHoTro!$H$8,IF(E186="Q4",MucHoTro!$H$9)))))</f>
        <v>1.2</v>
      </c>
      <c r="J186" s="78">
        <f>IF(F186="x",MucHoTro!$C$5,IF(G186="x",MucHoTro!$D$5,IF(H186="x",MucHoTro!$E$5)))</f>
        <v>1</v>
      </c>
      <c r="K186" s="81">
        <f t="shared" si="8"/>
        <v>1.2</v>
      </c>
      <c r="L186" s="125"/>
      <c r="M186" s="133"/>
      <c r="N186" s="83">
        <v>3</v>
      </c>
      <c r="O186" s="83"/>
      <c r="P186" s="83"/>
      <c r="Q186" s="83"/>
      <c r="R186" s="82">
        <f>K186*2000000</f>
        <v>2400000</v>
      </c>
      <c r="S186" s="187"/>
      <c r="T186" s="172"/>
      <c r="U186" s="78"/>
    </row>
    <row r="187" spans="1:21" ht="18.75" x14ac:dyDescent="0.2">
      <c r="A187" s="78"/>
      <c r="B187" s="130"/>
      <c r="C187" s="126" t="s">
        <v>359</v>
      </c>
      <c r="D187" s="122"/>
      <c r="E187" s="169" t="s">
        <v>42</v>
      </c>
      <c r="F187" s="79"/>
      <c r="G187" s="79"/>
      <c r="H187" s="79"/>
      <c r="I187" s="80">
        <f>IF(E187="Q1a",MucHoTro!$H$5,IF(E187="Q1b",MucHoTro!$H$6,IF(E187="Q2",MucHoTro!$H$7,IF(E187="Q3",MucHoTro!$H$8,IF(E187="Q4",MucHoTro!$H$9)))))</f>
        <v>1.2</v>
      </c>
      <c r="J187" s="78" t="b">
        <f>IF(F187="x",MucHoTro!$C$5,IF(G187="x",MucHoTro!$D$5,IF(H187="x",MucHoTro!$E$5)))</f>
        <v>0</v>
      </c>
      <c r="K187" s="81">
        <f t="shared" si="8"/>
        <v>0</v>
      </c>
      <c r="L187" s="126" t="s">
        <v>359</v>
      </c>
      <c r="M187" s="133"/>
      <c r="N187" s="83"/>
      <c r="O187" s="83"/>
      <c r="P187" s="83"/>
      <c r="Q187" s="83" t="s">
        <v>13</v>
      </c>
      <c r="R187" s="82"/>
      <c r="S187" s="187">
        <f>$R$186/$N$186</f>
        <v>800000</v>
      </c>
      <c r="T187" s="172"/>
      <c r="U187" s="78"/>
    </row>
    <row r="188" spans="1:21" ht="18.75" x14ac:dyDescent="0.2">
      <c r="A188" s="78"/>
      <c r="B188" s="130"/>
      <c r="C188" s="126" t="s">
        <v>347</v>
      </c>
      <c r="D188" s="122"/>
      <c r="E188" s="169" t="s">
        <v>42</v>
      </c>
      <c r="F188" s="79"/>
      <c r="G188" s="79"/>
      <c r="H188" s="79"/>
      <c r="I188" s="80">
        <f>IF(E188="Q1a",MucHoTro!$H$5,IF(E188="Q1b",MucHoTro!$H$6,IF(E188="Q2",MucHoTro!$H$7,IF(E188="Q3",MucHoTro!$H$8,IF(E188="Q4",MucHoTro!$H$9)))))</f>
        <v>1.2</v>
      </c>
      <c r="J188" s="78" t="b">
        <f>IF(F188="x",MucHoTro!$C$5,IF(G188="x",MucHoTro!$D$5,IF(H188="x",MucHoTro!$E$5)))</f>
        <v>0</v>
      </c>
      <c r="K188" s="81">
        <f t="shared" si="8"/>
        <v>0</v>
      </c>
      <c r="L188" s="126" t="s">
        <v>347</v>
      </c>
      <c r="M188" s="133"/>
      <c r="N188" s="83"/>
      <c r="O188" s="83"/>
      <c r="P188" s="83"/>
      <c r="Q188" s="83" t="s">
        <v>13</v>
      </c>
      <c r="R188" s="82"/>
      <c r="S188" s="187">
        <f t="shared" ref="S188:S189" si="12">$R$186/$N$186</f>
        <v>800000</v>
      </c>
      <c r="T188" s="172"/>
      <c r="U188" s="78"/>
    </row>
    <row r="189" spans="1:21" ht="18.75" x14ac:dyDescent="0.2">
      <c r="A189" s="78"/>
      <c r="B189" s="130"/>
      <c r="C189" s="126" t="s">
        <v>293</v>
      </c>
      <c r="D189" s="122"/>
      <c r="E189" s="169" t="s">
        <v>42</v>
      </c>
      <c r="F189" s="79"/>
      <c r="G189" s="79"/>
      <c r="H189" s="79"/>
      <c r="I189" s="80">
        <f>IF(E189="Q1a",MucHoTro!$H$5,IF(E189="Q1b",MucHoTro!$H$6,IF(E189="Q2",MucHoTro!$H$7,IF(E189="Q3",MucHoTro!$H$8,IF(E189="Q4",MucHoTro!$H$9)))))</f>
        <v>1.2</v>
      </c>
      <c r="J189" s="78" t="b">
        <f>IF(F189="x",MucHoTro!$C$5,IF(G189="x",MucHoTro!$D$5,IF(H189="x",MucHoTro!$E$5)))</f>
        <v>0</v>
      </c>
      <c r="K189" s="81">
        <f t="shared" si="8"/>
        <v>0</v>
      </c>
      <c r="L189" s="126" t="s">
        <v>293</v>
      </c>
      <c r="M189" s="133"/>
      <c r="N189" s="83"/>
      <c r="O189" s="83"/>
      <c r="P189" s="83"/>
      <c r="Q189" s="83" t="s">
        <v>13</v>
      </c>
      <c r="R189" s="82"/>
      <c r="S189" s="187">
        <f t="shared" si="12"/>
        <v>800000</v>
      </c>
      <c r="T189" s="172"/>
      <c r="U189" s="78"/>
    </row>
    <row r="190" spans="1:21" ht="94.5" x14ac:dyDescent="0.2">
      <c r="A190" s="78">
        <v>71</v>
      </c>
      <c r="B190" s="130" t="s">
        <v>392</v>
      </c>
      <c r="C190" s="125" t="s">
        <v>393</v>
      </c>
      <c r="D190" s="122" t="s">
        <v>317</v>
      </c>
      <c r="E190" s="84" t="s">
        <v>10</v>
      </c>
      <c r="F190" s="79" t="s">
        <v>13</v>
      </c>
      <c r="G190" s="79"/>
      <c r="H190" s="79"/>
      <c r="I190" s="80">
        <f>IF(E190="Q1a",MucHoTro!$H$5,IF(E190="Q1b",MucHoTro!$H$6,IF(E190="Q2",MucHoTro!$H$7,IF(E190="Q3",MucHoTro!$H$8,IF(E190="Q4",MucHoTro!$H$9)))))</f>
        <v>0.9</v>
      </c>
      <c r="J190" s="78">
        <f>IF(F190="x",MucHoTro!$C$5,IF(G190="x",MucHoTro!$D$5,IF(H190="x",MucHoTro!$E$5)))</f>
        <v>1.5</v>
      </c>
      <c r="K190" s="81">
        <f t="shared" si="8"/>
        <v>1.35</v>
      </c>
      <c r="L190" s="125"/>
      <c r="M190" s="133"/>
      <c r="N190" s="83">
        <v>9</v>
      </c>
      <c r="O190" s="83"/>
      <c r="P190" s="83"/>
      <c r="Q190" s="83"/>
      <c r="R190" s="82">
        <f>K190*2000000</f>
        <v>2700000</v>
      </c>
      <c r="S190" s="187"/>
      <c r="T190" s="172"/>
      <c r="U190" s="78"/>
    </row>
    <row r="191" spans="1:21" ht="18.75" x14ac:dyDescent="0.2">
      <c r="A191" s="78"/>
      <c r="B191" s="130"/>
      <c r="C191" s="126" t="s">
        <v>294</v>
      </c>
      <c r="D191" s="122"/>
      <c r="E191" s="84" t="s">
        <v>10</v>
      </c>
      <c r="F191" s="79"/>
      <c r="G191" s="79"/>
      <c r="H191" s="79"/>
      <c r="I191" s="80">
        <f>IF(E191="Q1a",MucHoTro!$H$5,IF(E191="Q1b",MucHoTro!$H$6,IF(E191="Q2",MucHoTro!$H$7,IF(E191="Q3",MucHoTro!$H$8,IF(E191="Q4",MucHoTro!$H$9)))))</f>
        <v>0.9</v>
      </c>
      <c r="J191" s="78" t="b">
        <f>IF(F191="x",MucHoTro!$C$5,IF(G191="x",MucHoTro!$D$5,IF(H191="x",MucHoTro!$E$5)))</f>
        <v>0</v>
      </c>
      <c r="K191" s="81">
        <f t="shared" si="8"/>
        <v>0</v>
      </c>
      <c r="L191" s="126" t="s">
        <v>294</v>
      </c>
      <c r="M191" s="133"/>
      <c r="N191" s="83"/>
      <c r="O191" s="83" t="s">
        <v>13</v>
      </c>
      <c r="P191" s="83" t="s">
        <v>13</v>
      </c>
      <c r="Q191" s="83"/>
      <c r="R191" s="82"/>
      <c r="S191" s="187">
        <f>R190*0.6+R190*0.4/N190</f>
        <v>1740000</v>
      </c>
      <c r="T191" s="172"/>
      <c r="U191" s="78"/>
    </row>
    <row r="192" spans="1:21" ht="18.75" x14ac:dyDescent="0.2">
      <c r="A192" s="78"/>
      <c r="B192" s="130"/>
      <c r="C192" s="126" t="s">
        <v>293</v>
      </c>
      <c r="D192" s="122"/>
      <c r="E192" s="84" t="s">
        <v>10</v>
      </c>
      <c r="F192" s="79"/>
      <c r="G192" s="79"/>
      <c r="H192" s="79"/>
      <c r="I192" s="80">
        <f>IF(E192="Q1a",MucHoTro!$H$5,IF(E192="Q1b",MucHoTro!$H$6,IF(E192="Q2",MucHoTro!$H$7,IF(E192="Q3",MucHoTro!$H$8,IF(E192="Q4",MucHoTro!$H$9)))))</f>
        <v>0.9</v>
      </c>
      <c r="J192" s="78" t="b">
        <f>IF(F192="x",MucHoTro!$C$5,IF(G192="x",MucHoTro!$D$5,IF(H192="x",MucHoTro!$E$5)))</f>
        <v>0</v>
      </c>
      <c r="K192" s="81">
        <f t="shared" si="8"/>
        <v>0</v>
      </c>
      <c r="L192" s="126" t="s">
        <v>293</v>
      </c>
      <c r="M192" s="133"/>
      <c r="N192" s="83"/>
      <c r="O192" s="83"/>
      <c r="P192" s="83"/>
      <c r="Q192" s="83" t="s">
        <v>13</v>
      </c>
      <c r="R192" s="82"/>
      <c r="S192" s="187">
        <f>$R$190*0.4/$N$190</f>
        <v>120000</v>
      </c>
      <c r="T192" s="172"/>
      <c r="U192" s="78"/>
    </row>
    <row r="193" spans="1:21" ht="18.75" x14ac:dyDescent="0.2">
      <c r="A193" s="78"/>
      <c r="B193" s="130"/>
      <c r="C193" s="126" t="s">
        <v>346</v>
      </c>
      <c r="D193" s="122"/>
      <c r="E193" s="84" t="s">
        <v>10</v>
      </c>
      <c r="F193" s="79"/>
      <c r="G193" s="79"/>
      <c r="H193" s="79"/>
      <c r="I193" s="80">
        <f>IF(E193="Q1a",MucHoTro!$H$5,IF(E193="Q1b",MucHoTro!$H$6,IF(E193="Q2",MucHoTro!$H$7,IF(E193="Q3",MucHoTro!$H$8,IF(E193="Q4",MucHoTro!$H$9)))))</f>
        <v>0.9</v>
      </c>
      <c r="J193" s="78" t="b">
        <f>IF(F193="x",MucHoTro!$C$5,IF(G193="x",MucHoTro!$D$5,IF(H193="x",MucHoTro!$E$5)))</f>
        <v>0</v>
      </c>
      <c r="K193" s="81">
        <f t="shared" si="8"/>
        <v>0</v>
      </c>
      <c r="L193" s="126" t="s">
        <v>346</v>
      </c>
      <c r="M193" s="133"/>
      <c r="N193" s="83"/>
      <c r="O193" s="83"/>
      <c r="P193" s="83"/>
      <c r="Q193" s="83" t="s">
        <v>13</v>
      </c>
      <c r="R193" s="82"/>
      <c r="S193" s="187">
        <f t="shared" ref="S193:S199" si="13">$R$190*0.4/$N$190</f>
        <v>120000</v>
      </c>
      <c r="T193" s="172"/>
      <c r="U193" s="78"/>
    </row>
    <row r="194" spans="1:21" ht="18.75" x14ac:dyDescent="0.2">
      <c r="A194" s="78"/>
      <c r="B194" s="130"/>
      <c r="C194" s="126" t="s">
        <v>657</v>
      </c>
      <c r="D194" s="122"/>
      <c r="E194" s="84" t="s">
        <v>10</v>
      </c>
      <c r="F194" s="79"/>
      <c r="G194" s="79"/>
      <c r="H194" s="79"/>
      <c r="I194" s="80">
        <f>IF(E194="Q1a",MucHoTro!$H$5,IF(E194="Q1b",MucHoTro!$H$6,IF(E194="Q2",MucHoTro!$H$7,IF(E194="Q3",MucHoTro!$H$8,IF(E194="Q4",MucHoTro!$H$9)))))</f>
        <v>0.9</v>
      </c>
      <c r="J194" s="78" t="b">
        <f>IF(F194="x",MucHoTro!$C$5,IF(G194="x",MucHoTro!$D$5,IF(H194="x",MucHoTro!$E$5)))</f>
        <v>0</v>
      </c>
      <c r="K194" s="81">
        <f t="shared" si="8"/>
        <v>0</v>
      </c>
      <c r="L194" s="126" t="s">
        <v>657</v>
      </c>
      <c r="M194" s="133"/>
      <c r="N194" s="83"/>
      <c r="O194" s="83"/>
      <c r="P194" s="83"/>
      <c r="Q194" s="83" t="s">
        <v>13</v>
      </c>
      <c r="R194" s="82"/>
      <c r="S194" s="187">
        <f t="shared" si="13"/>
        <v>120000</v>
      </c>
      <c r="T194" s="172"/>
      <c r="U194" s="78"/>
    </row>
    <row r="195" spans="1:21" ht="18.75" x14ac:dyDescent="0.2">
      <c r="A195" s="78"/>
      <c r="B195" s="130"/>
      <c r="C195" s="126" t="s">
        <v>349</v>
      </c>
      <c r="D195" s="122"/>
      <c r="E195" s="84" t="s">
        <v>10</v>
      </c>
      <c r="F195" s="79"/>
      <c r="G195" s="79"/>
      <c r="H195" s="79"/>
      <c r="I195" s="80">
        <f>IF(E195="Q1a",MucHoTro!$H$5,IF(E195="Q1b",MucHoTro!$H$6,IF(E195="Q2",MucHoTro!$H$7,IF(E195="Q3",MucHoTro!$H$8,IF(E195="Q4",MucHoTro!$H$9)))))</f>
        <v>0.9</v>
      </c>
      <c r="J195" s="78" t="b">
        <f>IF(F195="x",MucHoTro!$C$5,IF(G195="x",MucHoTro!$D$5,IF(H195="x",MucHoTro!$E$5)))</f>
        <v>0</v>
      </c>
      <c r="K195" s="81">
        <f t="shared" si="8"/>
        <v>0</v>
      </c>
      <c r="L195" s="126" t="s">
        <v>349</v>
      </c>
      <c r="M195" s="133"/>
      <c r="N195" s="83"/>
      <c r="O195" s="83"/>
      <c r="P195" s="83"/>
      <c r="Q195" s="83" t="s">
        <v>13</v>
      </c>
      <c r="R195" s="82"/>
      <c r="S195" s="187">
        <f t="shared" si="13"/>
        <v>120000</v>
      </c>
      <c r="T195" s="172"/>
      <c r="U195" s="78"/>
    </row>
    <row r="196" spans="1:21" ht="18.75" x14ac:dyDescent="0.2">
      <c r="A196" s="78"/>
      <c r="B196" s="130"/>
      <c r="C196" s="126" t="s">
        <v>359</v>
      </c>
      <c r="D196" s="122"/>
      <c r="E196" s="84" t="s">
        <v>10</v>
      </c>
      <c r="F196" s="79"/>
      <c r="G196" s="79"/>
      <c r="H196" s="79"/>
      <c r="I196" s="80">
        <f>IF(E196="Q1a",MucHoTro!$H$5,IF(E196="Q1b",MucHoTro!$H$6,IF(E196="Q2",MucHoTro!$H$7,IF(E196="Q3",MucHoTro!$H$8,IF(E196="Q4",MucHoTro!$H$9)))))</f>
        <v>0.9</v>
      </c>
      <c r="J196" s="78" t="b">
        <f>IF(F196="x",MucHoTro!$C$5,IF(G196="x",MucHoTro!$D$5,IF(H196="x",MucHoTro!$E$5)))</f>
        <v>0</v>
      </c>
      <c r="K196" s="81">
        <f t="shared" si="8"/>
        <v>0</v>
      </c>
      <c r="L196" s="126" t="s">
        <v>359</v>
      </c>
      <c r="M196" s="133"/>
      <c r="N196" s="83"/>
      <c r="O196" s="83"/>
      <c r="P196" s="83"/>
      <c r="Q196" s="83" t="s">
        <v>13</v>
      </c>
      <c r="R196" s="82"/>
      <c r="S196" s="187">
        <f t="shared" si="13"/>
        <v>120000</v>
      </c>
      <c r="T196" s="172"/>
      <c r="U196" s="78"/>
    </row>
    <row r="197" spans="1:21" ht="18.75" x14ac:dyDescent="0.2">
      <c r="A197" s="78"/>
      <c r="B197" s="130"/>
      <c r="C197" s="126" t="s">
        <v>348</v>
      </c>
      <c r="D197" s="122"/>
      <c r="E197" s="84" t="s">
        <v>10</v>
      </c>
      <c r="F197" s="79"/>
      <c r="G197" s="79"/>
      <c r="H197" s="79"/>
      <c r="I197" s="80">
        <f>IF(E197="Q1a",MucHoTro!$H$5,IF(E197="Q1b",MucHoTro!$H$6,IF(E197="Q2",MucHoTro!$H$7,IF(E197="Q3",MucHoTro!$H$8,IF(E197="Q4",MucHoTro!$H$9)))))</f>
        <v>0.9</v>
      </c>
      <c r="J197" s="78" t="b">
        <f>IF(F197="x",MucHoTro!$C$5,IF(G197="x",MucHoTro!$D$5,IF(H197="x",MucHoTro!$E$5)))</f>
        <v>0</v>
      </c>
      <c r="K197" s="81">
        <f t="shared" si="8"/>
        <v>0</v>
      </c>
      <c r="L197" s="126" t="s">
        <v>348</v>
      </c>
      <c r="M197" s="133"/>
      <c r="N197" s="83"/>
      <c r="O197" s="83"/>
      <c r="P197" s="83"/>
      <c r="Q197" s="83" t="s">
        <v>13</v>
      </c>
      <c r="R197" s="82"/>
      <c r="S197" s="187">
        <f t="shared" si="13"/>
        <v>120000</v>
      </c>
      <c r="T197" s="172"/>
      <c r="U197" s="78"/>
    </row>
    <row r="198" spans="1:21" ht="18.75" x14ac:dyDescent="0.2">
      <c r="A198" s="78"/>
      <c r="B198" s="130"/>
      <c r="C198" s="126" t="s">
        <v>658</v>
      </c>
      <c r="D198" s="122"/>
      <c r="E198" s="84" t="s">
        <v>10</v>
      </c>
      <c r="F198" s="79"/>
      <c r="G198" s="79"/>
      <c r="H198" s="79"/>
      <c r="I198" s="80">
        <f>IF(E198="Q1a",MucHoTro!$H$5,IF(E198="Q1b",MucHoTro!$H$6,IF(E198="Q2",MucHoTro!$H$7,IF(E198="Q3",MucHoTro!$H$8,IF(E198="Q4",MucHoTro!$H$9)))))</f>
        <v>0.9</v>
      </c>
      <c r="J198" s="78" t="b">
        <f>IF(F198="x",MucHoTro!$C$5,IF(G198="x",MucHoTro!$D$5,IF(H198="x",MucHoTro!$E$5)))</f>
        <v>0</v>
      </c>
      <c r="K198" s="81">
        <f t="shared" si="8"/>
        <v>0</v>
      </c>
      <c r="L198" s="126" t="s">
        <v>658</v>
      </c>
      <c r="M198" s="133"/>
      <c r="N198" s="83"/>
      <c r="O198" s="83"/>
      <c r="P198" s="83"/>
      <c r="Q198" s="83" t="s">
        <v>13</v>
      </c>
      <c r="R198" s="82"/>
      <c r="S198" s="187">
        <f t="shared" si="13"/>
        <v>120000</v>
      </c>
      <c r="T198" s="172"/>
      <c r="U198" s="78"/>
    </row>
    <row r="199" spans="1:21" ht="18.75" x14ac:dyDescent="0.2">
      <c r="A199" s="78"/>
      <c r="B199" s="130"/>
      <c r="C199" s="126" t="s">
        <v>347</v>
      </c>
      <c r="D199" s="122"/>
      <c r="E199" s="84" t="s">
        <v>10</v>
      </c>
      <c r="F199" s="79"/>
      <c r="G199" s="79"/>
      <c r="H199" s="79"/>
      <c r="I199" s="80">
        <f>IF(E199="Q1a",MucHoTro!$H$5,IF(E199="Q1b",MucHoTro!$H$6,IF(E199="Q2",MucHoTro!$H$7,IF(E199="Q3",MucHoTro!$H$8,IF(E199="Q4",MucHoTro!$H$9)))))</f>
        <v>0.9</v>
      </c>
      <c r="J199" s="78" t="b">
        <f>IF(F199="x",MucHoTro!$C$5,IF(G199="x",MucHoTro!$D$5,IF(H199="x",MucHoTro!$E$5)))</f>
        <v>0</v>
      </c>
      <c r="K199" s="81">
        <f t="shared" si="8"/>
        <v>0</v>
      </c>
      <c r="L199" s="126" t="s">
        <v>347</v>
      </c>
      <c r="M199" s="133"/>
      <c r="N199" s="83"/>
      <c r="O199" s="83"/>
      <c r="P199" s="83"/>
      <c r="Q199" s="83" t="s">
        <v>13</v>
      </c>
      <c r="R199" s="82"/>
      <c r="S199" s="187">
        <f t="shared" si="13"/>
        <v>120000</v>
      </c>
      <c r="T199" s="172"/>
      <c r="U199" s="78"/>
    </row>
    <row r="200" spans="1:21" ht="63" x14ac:dyDescent="0.2">
      <c r="A200" s="78">
        <v>72</v>
      </c>
      <c r="B200" s="124" t="s">
        <v>409</v>
      </c>
      <c r="C200" s="125" t="s">
        <v>1002</v>
      </c>
      <c r="D200" s="122" t="s">
        <v>319</v>
      </c>
      <c r="E200" s="169" t="s">
        <v>42</v>
      </c>
      <c r="F200" s="79"/>
      <c r="G200" s="79" t="s">
        <v>13</v>
      </c>
      <c r="H200" s="79"/>
      <c r="I200" s="80">
        <f>IF(E200="Q1a",MucHoTro!$H$5,IF(E200="Q1b",MucHoTro!$H$6,IF(E200="Q2",MucHoTro!$H$7,IF(E200="Q3",MucHoTro!$H$8,IF(E200="Q4",MucHoTro!$H$9)))))</f>
        <v>1.2</v>
      </c>
      <c r="J200" s="78">
        <f>IF(F200="x",MucHoTro!$C$5,IF(G200="x",MucHoTro!$D$5,IF(H200="x",MucHoTro!$E$5)))</f>
        <v>1.25</v>
      </c>
      <c r="K200" s="81">
        <f t="shared" si="8"/>
        <v>1.5</v>
      </c>
      <c r="L200" s="125"/>
      <c r="M200" s="133"/>
      <c r="N200" s="83">
        <v>5</v>
      </c>
      <c r="O200" s="83"/>
      <c r="P200" s="83"/>
      <c r="Q200" s="83"/>
      <c r="R200" s="82">
        <f>K200*2000000</f>
        <v>3000000</v>
      </c>
      <c r="S200" s="187"/>
      <c r="T200" s="172"/>
      <c r="U200" s="78"/>
    </row>
    <row r="201" spans="1:21" ht="18.75" x14ac:dyDescent="0.2">
      <c r="A201" s="78"/>
      <c r="B201" s="124"/>
      <c r="C201" s="126" t="s">
        <v>294</v>
      </c>
      <c r="D201" s="122"/>
      <c r="E201" s="169" t="s">
        <v>42</v>
      </c>
      <c r="F201" s="79"/>
      <c r="G201" s="79"/>
      <c r="H201" s="79"/>
      <c r="I201" s="80">
        <f>IF(E201="Q1a",MucHoTro!$H$5,IF(E201="Q1b",MucHoTro!$H$6,IF(E201="Q2",MucHoTro!$H$7,IF(E201="Q3",MucHoTro!$H$8,IF(E201="Q4",MucHoTro!$H$9)))))</f>
        <v>1.2</v>
      </c>
      <c r="J201" s="78" t="b">
        <f>IF(F201="x",MucHoTro!$C$5,IF(G201="x",MucHoTro!$D$5,IF(H201="x",MucHoTro!$E$5)))</f>
        <v>0</v>
      </c>
      <c r="K201" s="81">
        <f t="shared" si="8"/>
        <v>0</v>
      </c>
      <c r="L201" s="126" t="s">
        <v>294</v>
      </c>
      <c r="M201" s="133"/>
      <c r="N201" s="83"/>
      <c r="O201" s="83"/>
      <c r="P201" s="83" t="s">
        <v>13</v>
      </c>
      <c r="Q201" s="83"/>
      <c r="R201" s="82"/>
      <c r="S201" s="187">
        <f>R200*0.3+R200*0.7/N200</f>
        <v>1320000</v>
      </c>
      <c r="T201" s="172"/>
      <c r="U201" s="78"/>
    </row>
    <row r="202" spans="1:21" ht="18.75" x14ac:dyDescent="0.2">
      <c r="A202" s="78"/>
      <c r="B202" s="124"/>
      <c r="C202" s="126" t="s">
        <v>293</v>
      </c>
      <c r="D202" s="122"/>
      <c r="E202" s="169" t="s">
        <v>42</v>
      </c>
      <c r="F202" s="79"/>
      <c r="G202" s="79"/>
      <c r="H202" s="79"/>
      <c r="I202" s="80">
        <f>IF(E202="Q1a",MucHoTro!$H$5,IF(E202="Q1b",MucHoTro!$H$6,IF(E202="Q2",MucHoTro!$H$7,IF(E202="Q3",MucHoTro!$H$8,IF(E202="Q4",MucHoTro!$H$9)))))</f>
        <v>1.2</v>
      </c>
      <c r="J202" s="78" t="b">
        <f>IF(F202="x",MucHoTro!$C$5,IF(G202="x",MucHoTro!$D$5,IF(H202="x",MucHoTro!$E$5)))</f>
        <v>0</v>
      </c>
      <c r="K202" s="81">
        <f t="shared" si="8"/>
        <v>0</v>
      </c>
      <c r="L202" s="126" t="s">
        <v>293</v>
      </c>
      <c r="M202" s="133"/>
      <c r="N202" s="83"/>
      <c r="O202" s="83"/>
      <c r="P202" s="83"/>
      <c r="Q202" s="83" t="s">
        <v>13</v>
      </c>
      <c r="R202" s="82"/>
      <c r="S202" s="187">
        <f>$R$200*0.7/$N$200</f>
        <v>420000</v>
      </c>
      <c r="T202" s="172"/>
      <c r="U202" s="78"/>
    </row>
    <row r="203" spans="1:21" ht="18.75" x14ac:dyDescent="0.2">
      <c r="A203" s="78"/>
      <c r="B203" s="124"/>
      <c r="C203" s="126" t="s">
        <v>640</v>
      </c>
      <c r="D203" s="122"/>
      <c r="E203" s="169" t="s">
        <v>42</v>
      </c>
      <c r="F203" s="79"/>
      <c r="G203" s="79"/>
      <c r="H203" s="79"/>
      <c r="I203" s="80">
        <f>IF(E203="Q1a",MucHoTro!$H$5,IF(E203="Q1b",MucHoTro!$H$6,IF(E203="Q2",MucHoTro!$H$7,IF(E203="Q3",MucHoTro!$H$8,IF(E203="Q4",MucHoTro!$H$9)))))</f>
        <v>1.2</v>
      </c>
      <c r="J203" s="78" t="b">
        <f>IF(F203="x",MucHoTro!$C$5,IF(G203="x",MucHoTro!$D$5,IF(H203="x",MucHoTro!$E$5)))</f>
        <v>0</v>
      </c>
      <c r="K203" s="81">
        <f t="shared" si="8"/>
        <v>0</v>
      </c>
      <c r="L203" s="126" t="s">
        <v>640</v>
      </c>
      <c r="M203" s="133"/>
      <c r="N203" s="83"/>
      <c r="O203" s="83"/>
      <c r="P203" s="83"/>
      <c r="Q203" s="83" t="s">
        <v>13</v>
      </c>
      <c r="R203" s="82"/>
      <c r="S203" s="187">
        <f t="shared" ref="S203:S205" si="14">$R$200*0.7/$N$200</f>
        <v>420000</v>
      </c>
      <c r="T203" s="172"/>
      <c r="U203" s="78"/>
    </row>
    <row r="204" spans="1:21" s="23" customFormat="1" ht="18.75" x14ac:dyDescent="0.2">
      <c r="A204" s="206"/>
      <c r="B204" s="207"/>
      <c r="C204" s="217" t="s">
        <v>1003</v>
      </c>
      <c r="D204" s="218"/>
      <c r="E204" s="169" t="s">
        <v>42</v>
      </c>
      <c r="F204" s="210"/>
      <c r="G204" s="210"/>
      <c r="H204" s="210"/>
      <c r="I204" s="211">
        <f>IF(E204="Q1a",MucHoTro!$H$5,IF(E204="Q1b",MucHoTro!$H$6,IF(E204="Q2",MucHoTro!$H$7,IF(E204="Q3",MucHoTro!$H$8,IF(E204="Q4",MucHoTro!$H$9)))))</f>
        <v>1.2</v>
      </c>
      <c r="J204" s="206" t="b">
        <f>IF(F204="x",MucHoTro!$C$5,IF(G204="x",MucHoTro!$D$5,IF(H204="x",MucHoTro!$E$5)))</f>
        <v>0</v>
      </c>
      <c r="K204" s="212">
        <f t="shared" ref="K204" si="15">I204*J204</f>
        <v>0</v>
      </c>
      <c r="L204" s="217" t="s">
        <v>1003</v>
      </c>
      <c r="M204" s="213"/>
      <c r="N204" s="168"/>
      <c r="O204" s="168"/>
      <c r="P204" s="168"/>
      <c r="Q204" s="168" t="s">
        <v>13</v>
      </c>
      <c r="R204" s="214"/>
      <c r="S204" s="215">
        <f t="shared" si="14"/>
        <v>420000</v>
      </c>
      <c r="T204" s="216"/>
      <c r="U204" s="206"/>
    </row>
    <row r="205" spans="1:21" ht="18.75" x14ac:dyDescent="0.2">
      <c r="A205" s="78"/>
      <c r="B205" s="124"/>
      <c r="C205" s="126" t="s">
        <v>351</v>
      </c>
      <c r="D205" s="122"/>
      <c r="E205" s="169" t="s">
        <v>42</v>
      </c>
      <c r="F205" s="79"/>
      <c r="G205" s="79"/>
      <c r="H205" s="79"/>
      <c r="I205" s="80">
        <f>IF(E205="Q1a",MucHoTro!$H$5,IF(E205="Q1b",MucHoTro!$H$6,IF(E205="Q2",MucHoTro!$H$7,IF(E205="Q3",MucHoTro!$H$8,IF(E205="Q4",MucHoTro!$H$9)))))</f>
        <v>1.2</v>
      </c>
      <c r="J205" s="78" t="b">
        <f>IF(F205="x",MucHoTro!$C$5,IF(G205="x",MucHoTro!$D$5,IF(H205="x",MucHoTro!$E$5)))</f>
        <v>0</v>
      </c>
      <c r="K205" s="81">
        <f t="shared" si="8"/>
        <v>0</v>
      </c>
      <c r="L205" s="126" t="s">
        <v>351</v>
      </c>
      <c r="M205" s="133"/>
      <c r="N205" s="83"/>
      <c r="O205" s="83"/>
      <c r="P205" s="83"/>
      <c r="Q205" s="83" t="s">
        <v>13</v>
      </c>
      <c r="R205" s="82"/>
      <c r="S205" s="187">
        <f t="shared" si="14"/>
        <v>420000</v>
      </c>
      <c r="T205" s="172"/>
      <c r="U205" s="78"/>
    </row>
    <row r="206" spans="1:21" ht="63" x14ac:dyDescent="0.2">
      <c r="A206" s="78">
        <v>73</v>
      </c>
      <c r="B206" s="124" t="s">
        <v>410</v>
      </c>
      <c r="C206" s="126" t="s">
        <v>411</v>
      </c>
      <c r="D206" s="122" t="s">
        <v>743</v>
      </c>
      <c r="E206" s="84" t="s">
        <v>10</v>
      </c>
      <c r="F206" s="79" t="s">
        <v>13</v>
      </c>
      <c r="G206" s="79"/>
      <c r="H206" s="79"/>
      <c r="I206" s="80">
        <f>IF(E206="Q1a",MucHoTro!$H$5,IF(E206="Q1b",MucHoTro!$H$6,IF(E206="Q2",MucHoTro!$H$7,IF(E206="Q3",MucHoTro!$H$8,IF(E206="Q4",MucHoTro!$H$9)))))</f>
        <v>0.9</v>
      </c>
      <c r="J206" s="78">
        <f>IF(F206="x",MucHoTro!$C$5,IF(G206="x",MucHoTro!$D$5,IF(H206="x",MucHoTro!$E$5)))</f>
        <v>1.5</v>
      </c>
      <c r="K206" s="81">
        <f t="shared" si="8"/>
        <v>1.35</v>
      </c>
      <c r="L206" s="126"/>
      <c r="M206" s="133"/>
      <c r="N206" s="83">
        <v>2</v>
      </c>
      <c r="O206" s="83"/>
      <c r="P206" s="83"/>
      <c r="Q206" s="83"/>
      <c r="R206" s="82">
        <f>K206*2000000</f>
        <v>2700000</v>
      </c>
      <c r="S206" s="187"/>
      <c r="T206" s="172"/>
      <c r="U206" s="78"/>
    </row>
    <row r="207" spans="1:21" ht="18.75" x14ac:dyDescent="0.2">
      <c r="A207" s="78"/>
      <c r="B207" s="124"/>
      <c r="C207" s="126" t="s">
        <v>293</v>
      </c>
      <c r="D207" s="122"/>
      <c r="E207" s="84" t="s">
        <v>10</v>
      </c>
      <c r="F207" s="79"/>
      <c r="G207" s="79"/>
      <c r="H207" s="79"/>
      <c r="I207" s="80">
        <f>IF(E207="Q1a",MucHoTro!$H$5,IF(E207="Q1b",MucHoTro!$H$6,IF(E207="Q2",MucHoTro!$H$7,IF(E207="Q3",MucHoTro!$H$8,IF(E207="Q4",MucHoTro!$H$9)))))</f>
        <v>0.9</v>
      </c>
      <c r="J207" s="78" t="b">
        <f>IF(F207="x",MucHoTro!$C$5,IF(G207="x",MucHoTro!$D$5,IF(H207="x",MucHoTro!$E$5)))</f>
        <v>0</v>
      </c>
      <c r="K207" s="81">
        <f t="shared" si="8"/>
        <v>0</v>
      </c>
      <c r="L207" s="126" t="s">
        <v>293</v>
      </c>
      <c r="M207" s="133" t="s">
        <v>693</v>
      </c>
      <c r="N207" s="83"/>
      <c r="O207" s="83" t="s">
        <v>13</v>
      </c>
      <c r="P207" s="83" t="s">
        <v>13</v>
      </c>
      <c r="Q207" s="83"/>
      <c r="R207" s="82"/>
      <c r="S207" s="187">
        <f>R206*0.6+R206*0.4/N206</f>
        <v>2160000</v>
      </c>
      <c r="T207" s="172"/>
      <c r="U207" s="78"/>
    </row>
    <row r="208" spans="1:21" ht="18.75" x14ac:dyDescent="0.2">
      <c r="A208" s="78"/>
      <c r="B208" s="124"/>
      <c r="C208" s="126" t="s">
        <v>350</v>
      </c>
      <c r="D208" s="122"/>
      <c r="E208" s="84" t="s">
        <v>10</v>
      </c>
      <c r="F208" s="79"/>
      <c r="G208" s="79"/>
      <c r="H208" s="79"/>
      <c r="I208" s="80">
        <f>IF(E208="Q1a",MucHoTro!$H$5,IF(E208="Q1b",MucHoTro!$H$6,IF(E208="Q2",MucHoTro!$H$7,IF(E208="Q3",MucHoTro!$H$8,IF(E208="Q4",MucHoTro!$H$9)))))</f>
        <v>0.9</v>
      </c>
      <c r="J208" s="78" t="b">
        <f>IF(F208="x",MucHoTro!$C$5,IF(G208="x",MucHoTro!$D$5,IF(H208="x",MucHoTro!$E$5)))</f>
        <v>0</v>
      </c>
      <c r="K208" s="81">
        <f t="shared" si="8"/>
        <v>0</v>
      </c>
      <c r="L208" s="126" t="s">
        <v>350</v>
      </c>
      <c r="M208" s="133" t="s">
        <v>355</v>
      </c>
      <c r="N208" s="83"/>
      <c r="O208" s="83"/>
      <c r="P208" s="83"/>
      <c r="Q208" s="83" t="s">
        <v>13</v>
      </c>
      <c r="R208" s="82"/>
      <c r="S208" s="187">
        <f>R206*0.4/N206</f>
        <v>540000</v>
      </c>
      <c r="T208" s="172"/>
      <c r="U208" s="78"/>
    </row>
    <row r="209" spans="1:21" ht="63" x14ac:dyDescent="0.2">
      <c r="A209" s="78">
        <v>74</v>
      </c>
      <c r="B209" s="124" t="s">
        <v>412</v>
      </c>
      <c r="C209" s="125" t="s">
        <v>413</v>
      </c>
      <c r="D209" s="122" t="s">
        <v>744</v>
      </c>
      <c r="E209" s="169" t="s">
        <v>43</v>
      </c>
      <c r="F209" s="79"/>
      <c r="G209" s="79"/>
      <c r="H209" s="79" t="s">
        <v>13</v>
      </c>
      <c r="I209" s="80">
        <f>IF(E209="Q1a",MucHoTro!$H$5,IF(E209="Q1b",MucHoTro!$H$6,IF(E209="Q2",MucHoTro!$H$7,IF(E209="Q3",MucHoTro!$H$8,IF(E209="Q4",MucHoTro!$H$9)))))</f>
        <v>2</v>
      </c>
      <c r="J209" s="78">
        <f>IF(F209="x",MucHoTro!$C$5,IF(G209="x",MucHoTro!$D$5,IF(H209="x",MucHoTro!$E$5)))</f>
        <v>1</v>
      </c>
      <c r="K209" s="81">
        <f t="shared" si="8"/>
        <v>2</v>
      </c>
      <c r="L209" s="125"/>
      <c r="M209" s="133"/>
      <c r="N209" s="83">
        <v>1</v>
      </c>
      <c r="O209" s="83"/>
      <c r="P209" s="83"/>
      <c r="Q209" s="83"/>
      <c r="R209" s="82">
        <f>K209*2000000</f>
        <v>4000000</v>
      </c>
      <c r="S209" s="187"/>
      <c r="T209" s="172"/>
      <c r="U209" s="78"/>
    </row>
    <row r="210" spans="1:21" ht="18.75" x14ac:dyDescent="0.2">
      <c r="A210" s="78"/>
      <c r="B210" s="124"/>
      <c r="C210" s="126" t="s">
        <v>294</v>
      </c>
      <c r="D210" s="122"/>
      <c r="E210" s="169" t="s">
        <v>43</v>
      </c>
      <c r="F210" s="79"/>
      <c r="G210" s="79"/>
      <c r="H210" s="79"/>
      <c r="I210" s="80">
        <f>IF(E210="Q1a",MucHoTro!$H$5,IF(E210="Q1b",MucHoTro!$H$6,IF(E210="Q2",MucHoTro!$H$7,IF(E210="Q3",MucHoTro!$H$8,IF(E210="Q4",MucHoTro!$H$9)))))</f>
        <v>2</v>
      </c>
      <c r="J210" s="78" t="b">
        <f>IF(F210="x",MucHoTro!$C$5,IF(G210="x",MucHoTro!$D$5,IF(H210="x",MucHoTro!$E$5)))</f>
        <v>0</v>
      </c>
      <c r="K210" s="81">
        <f t="shared" si="8"/>
        <v>0</v>
      </c>
      <c r="L210" s="126" t="s">
        <v>294</v>
      </c>
      <c r="M210" s="133"/>
      <c r="N210" s="83"/>
      <c r="O210" s="83"/>
      <c r="P210" s="83"/>
      <c r="Q210" s="83" t="s">
        <v>13</v>
      </c>
      <c r="R210" s="82"/>
      <c r="S210" s="187">
        <f>R209/N209</f>
        <v>4000000</v>
      </c>
      <c r="T210" s="172"/>
      <c r="U210" s="78"/>
    </row>
    <row r="211" spans="1:21" ht="47.25" x14ac:dyDescent="0.2">
      <c r="A211" s="78">
        <v>75</v>
      </c>
      <c r="B211" s="124" t="s">
        <v>426</v>
      </c>
      <c r="C211" s="126" t="s">
        <v>427</v>
      </c>
      <c r="D211" s="122" t="s">
        <v>745</v>
      </c>
      <c r="E211" s="169" t="s">
        <v>43</v>
      </c>
      <c r="F211" s="79" t="s">
        <v>13</v>
      </c>
      <c r="G211" s="79"/>
      <c r="H211" s="79"/>
      <c r="I211" s="80">
        <f>IF(E211="Q1a",MucHoTro!$H$5,IF(E211="Q1b",MucHoTro!$H$6,IF(E211="Q2",MucHoTro!$H$7,IF(E211="Q3",MucHoTro!$H$8,IF(E211="Q4",MucHoTro!$H$9)))))</f>
        <v>2</v>
      </c>
      <c r="J211" s="78">
        <f>IF(F211="x",MucHoTro!$C$5,IF(G211="x",MucHoTro!$D$5,IF(H211="x",MucHoTro!$E$5)))</f>
        <v>1.5</v>
      </c>
      <c r="K211" s="81">
        <f t="shared" si="8"/>
        <v>3</v>
      </c>
      <c r="L211" s="126"/>
      <c r="M211" s="133"/>
      <c r="N211" s="83">
        <v>2</v>
      </c>
      <c r="O211" s="83"/>
      <c r="P211" s="83"/>
      <c r="Q211" s="83"/>
      <c r="R211" s="82">
        <f>K211*2000000</f>
        <v>6000000</v>
      </c>
      <c r="S211" s="187"/>
      <c r="T211" s="172"/>
      <c r="U211" s="78"/>
    </row>
    <row r="212" spans="1:21" ht="18.75" x14ac:dyDescent="0.2">
      <c r="A212" s="78"/>
      <c r="B212" s="124"/>
      <c r="C212" s="126" t="s">
        <v>296</v>
      </c>
      <c r="D212" s="122"/>
      <c r="E212" s="169" t="s">
        <v>43</v>
      </c>
      <c r="F212" s="79"/>
      <c r="G212" s="79"/>
      <c r="H212" s="79"/>
      <c r="I212" s="80">
        <f>IF(E212="Q1a",MucHoTro!$H$5,IF(E212="Q1b",MucHoTro!$H$6,IF(E212="Q2",MucHoTro!$H$7,IF(E212="Q3",MucHoTro!$H$8,IF(E212="Q4",MucHoTro!$H$9)))))</f>
        <v>2</v>
      </c>
      <c r="J212" s="78" t="b">
        <f>IF(F212="x",MucHoTro!$C$5,IF(G212="x",MucHoTro!$D$5,IF(H212="x",MucHoTro!$E$5)))</f>
        <v>0</v>
      </c>
      <c r="K212" s="81">
        <f t="shared" si="8"/>
        <v>0</v>
      </c>
      <c r="L212" s="126" t="s">
        <v>296</v>
      </c>
      <c r="M212" s="133"/>
      <c r="N212" s="83"/>
      <c r="O212" s="83" t="s">
        <v>13</v>
      </c>
      <c r="P212" s="83" t="s">
        <v>13</v>
      </c>
      <c r="Q212" s="83"/>
      <c r="R212" s="82"/>
      <c r="S212" s="187">
        <f>R211*0.6+R211*0.4/N211</f>
        <v>4800000</v>
      </c>
      <c r="T212" s="172"/>
      <c r="U212" s="78"/>
    </row>
    <row r="213" spans="1:21" ht="18.75" x14ac:dyDescent="0.2">
      <c r="A213" s="78"/>
      <c r="B213" s="124"/>
      <c r="C213" s="126" t="s">
        <v>293</v>
      </c>
      <c r="D213" s="122"/>
      <c r="E213" s="169" t="s">
        <v>43</v>
      </c>
      <c r="F213" s="79"/>
      <c r="G213" s="79"/>
      <c r="H213" s="79"/>
      <c r="I213" s="80">
        <f>IF(E213="Q1a",MucHoTro!$H$5,IF(E213="Q1b",MucHoTro!$H$6,IF(E213="Q2",MucHoTro!$H$7,IF(E213="Q3",MucHoTro!$H$8,IF(E213="Q4",MucHoTro!$H$9)))))</f>
        <v>2</v>
      </c>
      <c r="J213" s="78" t="b">
        <f>IF(F213="x",MucHoTro!$C$5,IF(G213="x",MucHoTro!$D$5,IF(H213="x",MucHoTro!$E$5)))</f>
        <v>0</v>
      </c>
      <c r="K213" s="81">
        <f t="shared" si="8"/>
        <v>0</v>
      </c>
      <c r="L213" s="126" t="s">
        <v>293</v>
      </c>
      <c r="M213" s="133"/>
      <c r="N213" s="83"/>
      <c r="O213" s="83"/>
      <c r="P213" s="83"/>
      <c r="Q213" s="83" t="s">
        <v>13</v>
      </c>
      <c r="R213" s="82"/>
      <c r="S213" s="187">
        <f>R211*0.4/N211</f>
        <v>1200000</v>
      </c>
      <c r="T213" s="172"/>
      <c r="U213" s="78"/>
    </row>
    <row r="214" spans="1:21" ht="47.25" x14ac:dyDescent="0.2">
      <c r="A214" s="78">
        <v>76</v>
      </c>
      <c r="B214" s="124" t="s">
        <v>434</v>
      </c>
      <c r="C214" s="125" t="s">
        <v>835</v>
      </c>
      <c r="D214" s="122" t="s">
        <v>318</v>
      </c>
      <c r="E214" s="169" t="s">
        <v>42</v>
      </c>
      <c r="F214" s="79"/>
      <c r="G214" s="79"/>
      <c r="H214" s="79" t="s">
        <v>13</v>
      </c>
      <c r="I214" s="80">
        <f>IF(E214="Q1a",MucHoTro!$H$5,IF(E214="Q1b",MucHoTro!$H$6,IF(E214="Q2",MucHoTro!$H$7,IF(E214="Q3",MucHoTro!$H$8,IF(E214="Q4",MucHoTro!$H$9)))))</f>
        <v>1.2</v>
      </c>
      <c r="J214" s="78">
        <f>IF(F214="x",MucHoTro!$C$5,IF(G214="x",MucHoTro!$D$5,IF(H214="x",MucHoTro!$E$5)))</f>
        <v>1</v>
      </c>
      <c r="K214" s="81">
        <f t="shared" si="8"/>
        <v>1.2</v>
      </c>
      <c r="L214" s="125"/>
      <c r="M214" s="133"/>
      <c r="N214" s="83">
        <v>1</v>
      </c>
      <c r="O214" s="83"/>
      <c r="P214" s="83"/>
      <c r="Q214" s="83"/>
      <c r="R214" s="82">
        <f>K214*2000000</f>
        <v>2400000</v>
      </c>
      <c r="S214" s="187"/>
      <c r="T214" s="172"/>
      <c r="U214" s="78"/>
    </row>
    <row r="215" spans="1:21" ht="18.75" x14ac:dyDescent="0.2">
      <c r="A215" s="78"/>
      <c r="B215" s="124"/>
      <c r="C215" s="126" t="s">
        <v>293</v>
      </c>
      <c r="D215" s="122"/>
      <c r="E215" s="169" t="s">
        <v>42</v>
      </c>
      <c r="F215" s="79"/>
      <c r="G215" s="79"/>
      <c r="H215" s="79"/>
      <c r="I215" s="80">
        <f>IF(E215="Q1a",MucHoTro!$H$5,IF(E215="Q1b",MucHoTro!$H$6,IF(E215="Q2",MucHoTro!$H$7,IF(E215="Q3",MucHoTro!$H$8,IF(E215="Q4",MucHoTro!$H$9)))))</f>
        <v>1.2</v>
      </c>
      <c r="J215" s="78" t="b">
        <f>IF(F215="x",MucHoTro!$C$5,IF(G215="x",MucHoTro!$D$5,IF(H215="x",MucHoTro!$E$5)))</f>
        <v>0</v>
      </c>
      <c r="K215" s="81">
        <f t="shared" si="8"/>
        <v>0</v>
      </c>
      <c r="L215" s="126" t="s">
        <v>293</v>
      </c>
      <c r="M215" s="133"/>
      <c r="N215" s="83"/>
      <c r="O215" s="83"/>
      <c r="P215" s="83" t="s">
        <v>13</v>
      </c>
      <c r="Q215" s="83"/>
      <c r="R215" s="82"/>
      <c r="S215" s="187">
        <f>R214/N214</f>
        <v>2400000</v>
      </c>
      <c r="T215" s="172"/>
      <c r="U215" s="78"/>
    </row>
    <row r="216" spans="1:21" ht="47.25" x14ac:dyDescent="0.2">
      <c r="A216" s="78">
        <v>77</v>
      </c>
      <c r="B216" s="124" t="s">
        <v>439</v>
      </c>
      <c r="C216" s="126" t="s">
        <v>836</v>
      </c>
      <c r="D216" s="122" t="s">
        <v>746</v>
      </c>
      <c r="E216" s="169" t="s">
        <v>42</v>
      </c>
      <c r="F216" s="79"/>
      <c r="G216" s="79"/>
      <c r="H216" s="79" t="s">
        <v>13</v>
      </c>
      <c r="I216" s="80">
        <f>IF(E216="Q1a",MucHoTro!$H$5,IF(E216="Q1b",MucHoTro!$H$6,IF(E216="Q2",MucHoTro!$H$7,IF(E216="Q3",MucHoTro!$H$8,IF(E216="Q4",MucHoTro!$H$9)))))</f>
        <v>1.2</v>
      </c>
      <c r="J216" s="78">
        <f>IF(F216="x",MucHoTro!$C$5,IF(G216="x",MucHoTro!$D$5,IF(H216="x",MucHoTro!$E$5)))</f>
        <v>1</v>
      </c>
      <c r="K216" s="81">
        <f t="shared" si="8"/>
        <v>1.2</v>
      </c>
      <c r="L216" s="126"/>
      <c r="M216" s="133"/>
      <c r="N216" s="83">
        <v>1</v>
      </c>
      <c r="O216" s="83"/>
      <c r="P216" s="83"/>
      <c r="Q216" s="83"/>
      <c r="R216" s="82">
        <f>K216*2000000</f>
        <v>2400000</v>
      </c>
      <c r="S216" s="187"/>
      <c r="T216" s="172"/>
      <c r="U216" s="78"/>
    </row>
    <row r="217" spans="1:21" ht="18.75" x14ac:dyDescent="0.2">
      <c r="A217" s="78"/>
      <c r="B217" s="124"/>
      <c r="C217" s="126" t="s">
        <v>293</v>
      </c>
      <c r="D217" s="122"/>
      <c r="E217" s="169" t="s">
        <v>42</v>
      </c>
      <c r="F217" s="79"/>
      <c r="G217" s="79"/>
      <c r="H217" s="79"/>
      <c r="I217" s="80">
        <f>IF(E217="Q1a",MucHoTro!$H$5,IF(E217="Q1b",MucHoTro!$H$6,IF(E217="Q2",MucHoTro!$H$7,IF(E217="Q3",MucHoTro!$H$8,IF(E217="Q4",MucHoTro!$H$9)))))</f>
        <v>1.2</v>
      </c>
      <c r="J217" s="78" t="b">
        <f>IF(F217="x",MucHoTro!$C$5,IF(G217="x",MucHoTro!$D$5,IF(H217="x",MucHoTro!$E$5)))</f>
        <v>0</v>
      </c>
      <c r="K217" s="81">
        <f t="shared" si="8"/>
        <v>0</v>
      </c>
      <c r="L217" s="126" t="s">
        <v>293</v>
      </c>
      <c r="M217" s="133"/>
      <c r="N217" s="83"/>
      <c r="O217" s="83"/>
      <c r="P217" s="83"/>
      <c r="Q217" s="83" t="s">
        <v>13</v>
      </c>
      <c r="R217" s="82"/>
      <c r="S217" s="187">
        <f>R216/N216</f>
        <v>2400000</v>
      </c>
      <c r="T217" s="172"/>
      <c r="U217" s="78"/>
    </row>
    <row r="218" spans="1:21" ht="31.5" x14ac:dyDescent="0.2">
      <c r="A218" s="78">
        <v>78</v>
      </c>
      <c r="B218" s="124" t="s">
        <v>453</v>
      </c>
      <c r="C218" s="125" t="s">
        <v>454</v>
      </c>
      <c r="D218" s="122" t="s">
        <v>747</v>
      </c>
      <c r="E218" s="84" t="s">
        <v>10</v>
      </c>
      <c r="F218" s="79" t="s">
        <v>13</v>
      </c>
      <c r="G218" s="79"/>
      <c r="H218" s="79"/>
      <c r="I218" s="80">
        <f>IF(E218="Q1a",MucHoTro!$H$5,IF(E218="Q1b",MucHoTro!$H$6,IF(E218="Q2",MucHoTro!$H$7,IF(E218="Q3",MucHoTro!$H$8,IF(E218="Q4",MucHoTro!$H$9)))))</f>
        <v>0.9</v>
      </c>
      <c r="J218" s="78">
        <f>IF(F218="x",MucHoTro!$C$5,IF(G218="x",MucHoTro!$D$5,IF(H218="x",MucHoTro!$E$5)))</f>
        <v>1.5</v>
      </c>
      <c r="K218" s="81">
        <f t="shared" si="8"/>
        <v>1.35</v>
      </c>
      <c r="L218" s="125"/>
      <c r="M218" s="133"/>
      <c r="N218" s="83">
        <v>2</v>
      </c>
      <c r="O218" s="83"/>
      <c r="P218" s="83"/>
      <c r="Q218" s="83"/>
      <c r="R218" s="82">
        <f>K218*2000000</f>
        <v>2700000</v>
      </c>
      <c r="S218" s="187"/>
      <c r="T218" s="172"/>
      <c r="U218" s="78"/>
    </row>
    <row r="219" spans="1:21" ht="18.75" x14ac:dyDescent="0.2">
      <c r="A219" s="78"/>
      <c r="B219" s="124"/>
      <c r="C219" s="126" t="s">
        <v>296</v>
      </c>
      <c r="D219" s="122"/>
      <c r="E219" s="84" t="s">
        <v>10</v>
      </c>
      <c r="F219" s="79"/>
      <c r="G219" s="79"/>
      <c r="H219" s="79"/>
      <c r="I219" s="80">
        <f>IF(E219="Q1a",MucHoTro!$H$5,IF(E219="Q1b",MucHoTro!$H$6,IF(E219="Q2",MucHoTro!$H$7,IF(E219="Q3",MucHoTro!$H$8,IF(E219="Q4",MucHoTro!$H$9)))))</f>
        <v>0.9</v>
      </c>
      <c r="J219" s="78" t="b">
        <f>IF(F219="x",MucHoTro!$C$5,IF(G219="x",MucHoTro!$D$5,IF(H219="x",MucHoTro!$E$5)))</f>
        <v>0</v>
      </c>
      <c r="K219" s="81">
        <f t="shared" si="8"/>
        <v>0</v>
      </c>
      <c r="L219" s="126" t="s">
        <v>296</v>
      </c>
      <c r="M219" s="133"/>
      <c r="N219" s="83"/>
      <c r="O219" s="83" t="s">
        <v>13</v>
      </c>
      <c r="P219" s="83" t="s">
        <v>13</v>
      </c>
      <c r="Q219" s="83"/>
      <c r="R219" s="82"/>
      <c r="S219" s="187">
        <f>R218*0.6+R218*0.4/N218</f>
        <v>2160000</v>
      </c>
      <c r="T219" s="172"/>
      <c r="U219" s="78"/>
    </row>
    <row r="220" spans="1:21" ht="18.75" x14ac:dyDescent="0.2">
      <c r="A220" s="78"/>
      <c r="B220" s="124"/>
      <c r="C220" s="126" t="s">
        <v>659</v>
      </c>
      <c r="D220" s="122"/>
      <c r="E220" s="84" t="s">
        <v>10</v>
      </c>
      <c r="F220" s="79"/>
      <c r="G220" s="79"/>
      <c r="H220" s="79"/>
      <c r="I220" s="80">
        <f>IF(E220="Q1a",MucHoTro!$H$5,IF(E220="Q1b",MucHoTro!$H$6,IF(E220="Q2",MucHoTro!$H$7,IF(E220="Q3",MucHoTro!$H$8,IF(E220="Q4",MucHoTro!$H$9)))))</f>
        <v>0.9</v>
      </c>
      <c r="J220" s="78" t="b">
        <f>IF(F220="x",MucHoTro!$C$5,IF(G220="x",MucHoTro!$D$5,IF(H220="x",MucHoTro!$E$5)))</f>
        <v>0</v>
      </c>
      <c r="K220" s="81">
        <f t="shared" si="8"/>
        <v>0</v>
      </c>
      <c r="L220" s="126" t="s">
        <v>659</v>
      </c>
      <c r="M220" s="133"/>
      <c r="N220" s="83"/>
      <c r="O220" s="83"/>
      <c r="P220" s="83"/>
      <c r="Q220" s="83" t="s">
        <v>13</v>
      </c>
      <c r="R220" s="82"/>
      <c r="S220" s="187">
        <f>R218*0.4/N218</f>
        <v>540000</v>
      </c>
      <c r="T220" s="172"/>
      <c r="U220" s="78"/>
    </row>
    <row r="221" spans="1:21" ht="47.25" x14ac:dyDescent="0.2">
      <c r="A221" s="78">
        <v>79</v>
      </c>
      <c r="B221" s="124" t="s">
        <v>474</v>
      </c>
      <c r="C221" s="126" t="s">
        <v>837</v>
      </c>
      <c r="D221" s="122" t="s">
        <v>315</v>
      </c>
      <c r="E221" s="169" t="s">
        <v>43</v>
      </c>
      <c r="F221" s="79" t="s">
        <v>13</v>
      </c>
      <c r="G221" s="79"/>
      <c r="H221" s="79"/>
      <c r="I221" s="80">
        <f>IF(E221="Q1a",MucHoTro!$H$5,IF(E221="Q1b",MucHoTro!$H$6,IF(E221="Q2",MucHoTro!$H$7,IF(E221="Q3",MucHoTro!$H$8,IF(E221="Q4",MucHoTro!$H$9)))))</f>
        <v>2</v>
      </c>
      <c r="J221" s="78">
        <f>IF(F221="x",MucHoTro!$C$5,IF(G221="x",MucHoTro!$D$5,IF(H221="x",MucHoTro!$E$5)))</f>
        <v>1.5</v>
      </c>
      <c r="K221" s="81">
        <f t="shared" si="8"/>
        <v>3</v>
      </c>
      <c r="L221" s="126"/>
      <c r="M221" s="133"/>
      <c r="N221" s="83">
        <v>1</v>
      </c>
      <c r="O221" s="83"/>
      <c r="P221" s="83"/>
      <c r="Q221" s="83"/>
      <c r="R221" s="82">
        <f>K221*2000000</f>
        <v>6000000</v>
      </c>
      <c r="S221" s="187"/>
      <c r="T221" s="172"/>
      <c r="U221" s="78"/>
    </row>
    <row r="222" spans="1:21" ht="18.75" x14ac:dyDescent="0.2">
      <c r="A222" s="78"/>
      <c r="B222" s="124"/>
      <c r="C222" s="126" t="s">
        <v>293</v>
      </c>
      <c r="D222" s="122"/>
      <c r="E222" s="169" t="s">
        <v>43</v>
      </c>
      <c r="F222" s="79"/>
      <c r="G222" s="79"/>
      <c r="H222" s="79"/>
      <c r="I222" s="80">
        <f>IF(E222="Q1a",MucHoTro!$H$5,IF(E222="Q1b",MucHoTro!$H$6,IF(E222="Q2",MucHoTro!$H$7,IF(E222="Q3",MucHoTro!$H$8,IF(E222="Q4",MucHoTro!$H$9)))))</f>
        <v>2</v>
      </c>
      <c r="J222" s="78" t="b">
        <f>IF(F222="x",MucHoTro!$C$5,IF(G222="x",MucHoTro!$D$5,IF(H222="x",MucHoTro!$E$5)))</f>
        <v>0</v>
      </c>
      <c r="K222" s="81">
        <f t="shared" si="8"/>
        <v>0</v>
      </c>
      <c r="L222" s="126" t="s">
        <v>293</v>
      </c>
      <c r="M222" s="133"/>
      <c r="N222" s="83"/>
      <c r="O222" s="83" t="s">
        <v>13</v>
      </c>
      <c r="P222" s="83"/>
      <c r="Q222" s="83"/>
      <c r="R222" s="82"/>
      <c r="S222" s="187">
        <f>R221/N221</f>
        <v>6000000</v>
      </c>
      <c r="T222" s="172"/>
      <c r="U222" s="78"/>
    </row>
    <row r="223" spans="1:21" ht="63" x14ac:dyDescent="0.2">
      <c r="A223" s="78">
        <v>80</v>
      </c>
      <c r="B223" s="124" t="s">
        <v>475</v>
      </c>
      <c r="C223" s="126" t="s">
        <v>476</v>
      </c>
      <c r="D223" s="122" t="s">
        <v>316</v>
      </c>
      <c r="E223" s="170" t="s">
        <v>9</v>
      </c>
      <c r="F223" s="79"/>
      <c r="G223" s="79"/>
      <c r="H223" s="79" t="s">
        <v>13</v>
      </c>
      <c r="I223" s="80">
        <f>IF(E223="Q1a",MucHoTro!$H$5,IF(E223="Q1b",MucHoTro!$H$6,IF(E223="Q2",MucHoTro!$H$7,IF(E223="Q3",MucHoTro!$H$8,IF(E223="Q4",MucHoTro!$H$9)))))</f>
        <v>1.1000000000000001</v>
      </c>
      <c r="J223" s="78">
        <f>IF(F223="x",MucHoTro!$C$5,IF(G223="x",MucHoTro!$D$5,IF(H223="x",MucHoTro!$E$5)))</f>
        <v>1</v>
      </c>
      <c r="K223" s="81">
        <f t="shared" si="8"/>
        <v>1.1000000000000001</v>
      </c>
      <c r="L223" s="126"/>
      <c r="M223" s="133"/>
      <c r="N223" s="83">
        <v>1</v>
      </c>
      <c r="O223" s="83"/>
      <c r="P223" s="83"/>
      <c r="Q223" s="83"/>
      <c r="R223" s="82">
        <f>K223*2000000</f>
        <v>2200000</v>
      </c>
      <c r="S223" s="187"/>
      <c r="T223" s="172"/>
      <c r="U223" s="78"/>
    </row>
    <row r="224" spans="1:21" ht="18.75" x14ac:dyDescent="0.2">
      <c r="A224" s="78"/>
      <c r="B224" s="124"/>
      <c r="C224" s="126" t="s">
        <v>293</v>
      </c>
      <c r="D224" s="122"/>
      <c r="E224" s="170" t="s">
        <v>9</v>
      </c>
      <c r="F224" s="79"/>
      <c r="G224" s="79"/>
      <c r="H224" s="79"/>
      <c r="I224" s="80">
        <f>IF(E224="Q1a",MucHoTro!$H$5,IF(E224="Q1b",MucHoTro!$H$6,IF(E224="Q2",MucHoTro!$H$7,IF(E224="Q3",MucHoTro!$H$8,IF(E224="Q4",MucHoTro!$H$9)))))</f>
        <v>1.1000000000000001</v>
      </c>
      <c r="J224" s="78" t="b">
        <f>IF(F224="x",MucHoTro!$C$5,IF(G224="x",MucHoTro!$D$5,IF(H224="x",MucHoTro!$E$5)))</f>
        <v>0</v>
      </c>
      <c r="K224" s="81">
        <f t="shared" si="8"/>
        <v>0</v>
      </c>
      <c r="L224" s="126" t="s">
        <v>293</v>
      </c>
      <c r="M224" s="133"/>
      <c r="N224" s="83"/>
      <c r="O224" s="83"/>
      <c r="P224" s="83"/>
      <c r="Q224" s="83" t="s">
        <v>13</v>
      </c>
      <c r="R224" s="82"/>
      <c r="S224" s="187">
        <f>R223/N223</f>
        <v>2200000</v>
      </c>
      <c r="T224" s="172"/>
      <c r="U224" s="78"/>
    </row>
    <row r="225" spans="1:21" ht="63" x14ac:dyDescent="0.2">
      <c r="A225" s="78">
        <v>81</v>
      </c>
      <c r="B225" s="124" t="s">
        <v>483</v>
      </c>
      <c r="C225" s="126" t="s">
        <v>484</v>
      </c>
      <c r="D225" s="122" t="s">
        <v>748</v>
      </c>
      <c r="E225" s="84" t="s">
        <v>10</v>
      </c>
      <c r="F225" s="79" t="s">
        <v>13</v>
      </c>
      <c r="G225" s="79"/>
      <c r="H225" s="79"/>
      <c r="I225" s="80">
        <f>IF(E225="Q1a",MucHoTro!$H$5,IF(E225="Q1b",MucHoTro!$H$6,IF(E225="Q2",MucHoTro!$H$7,IF(E225="Q3",MucHoTro!$H$8,IF(E225="Q4",MucHoTro!$H$9)))))</f>
        <v>0.9</v>
      </c>
      <c r="J225" s="78">
        <f>IF(F225="x",MucHoTro!$C$5,IF(G225="x",MucHoTro!$D$5,IF(H225="x",MucHoTro!$E$5)))</f>
        <v>1.5</v>
      </c>
      <c r="K225" s="81">
        <f t="shared" si="8"/>
        <v>1.35</v>
      </c>
      <c r="L225" s="126"/>
      <c r="M225" s="133"/>
      <c r="N225" s="83">
        <v>1</v>
      </c>
      <c r="O225" s="83"/>
      <c r="P225" s="83"/>
      <c r="Q225" s="83"/>
      <c r="R225" s="82">
        <f>K225*2000000</f>
        <v>2700000</v>
      </c>
      <c r="S225" s="187"/>
      <c r="T225" s="172"/>
      <c r="U225" s="78"/>
    </row>
    <row r="226" spans="1:21" ht="18.75" x14ac:dyDescent="0.2">
      <c r="A226" s="78"/>
      <c r="B226" s="124"/>
      <c r="C226" s="126" t="s">
        <v>660</v>
      </c>
      <c r="D226" s="122"/>
      <c r="E226" s="84" t="s">
        <v>10</v>
      </c>
      <c r="F226" s="79"/>
      <c r="G226" s="79"/>
      <c r="H226" s="79"/>
      <c r="I226" s="80">
        <f>IF(E226="Q1a",MucHoTro!$H$5,IF(E226="Q1b",MucHoTro!$H$6,IF(E226="Q2",MucHoTro!$H$7,IF(E226="Q3",MucHoTro!$H$8,IF(E226="Q4",MucHoTro!$H$9)))))</f>
        <v>0.9</v>
      </c>
      <c r="J226" s="78" t="b">
        <f>IF(F226="x",MucHoTro!$C$5,IF(G226="x",MucHoTro!$D$5,IF(H226="x",MucHoTro!$E$5)))</f>
        <v>0</v>
      </c>
      <c r="K226" s="81">
        <f t="shared" si="8"/>
        <v>0</v>
      </c>
      <c r="L226" s="126" t="s">
        <v>660</v>
      </c>
      <c r="M226" s="133"/>
      <c r="N226" s="83"/>
      <c r="O226" s="83" t="s">
        <v>13</v>
      </c>
      <c r="P226" s="83" t="s">
        <v>13</v>
      </c>
      <c r="Q226" s="83"/>
      <c r="R226" s="82"/>
      <c r="S226" s="187">
        <f>R225/N225</f>
        <v>2700000</v>
      </c>
      <c r="T226" s="172"/>
      <c r="U226" s="78"/>
    </row>
    <row r="227" spans="1:21" ht="63" x14ac:dyDescent="0.2">
      <c r="A227" s="78">
        <v>82</v>
      </c>
      <c r="B227" s="124" t="s">
        <v>485</v>
      </c>
      <c r="C227" s="126" t="s">
        <v>661</v>
      </c>
      <c r="D227" s="122" t="s">
        <v>700</v>
      </c>
      <c r="E227" s="84" t="s">
        <v>10</v>
      </c>
      <c r="F227" s="79" t="s">
        <v>13</v>
      </c>
      <c r="G227" s="79"/>
      <c r="H227" s="79"/>
      <c r="I227" s="80">
        <f>IF(E227="Q1a",MucHoTro!$H$5,IF(E227="Q1b",MucHoTro!$H$6,IF(E227="Q2",MucHoTro!$H$7,IF(E227="Q3",MucHoTro!$H$8,IF(E227="Q4",MucHoTro!$H$9)))))</f>
        <v>0.9</v>
      </c>
      <c r="J227" s="78">
        <f>IF(F227="x",MucHoTro!$C$5,IF(G227="x",MucHoTro!$D$5,IF(H227="x",MucHoTro!$E$5)))</f>
        <v>1.5</v>
      </c>
      <c r="K227" s="81">
        <f t="shared" si="8"/>
        <v>1.35</v>
      </c>
      <c r="L227" s="126"/>
      <c r="M227" s="133"/>
      <c r="N227" s="83">
        <v>4</v>
      </c>
      <c r="O227" s="83"/>
      <c r="P227" s="83"/>
      <c r="Q227" s="83"/>
      <c r="R227" s="82">
        <f>K227*2000000</f>
        <v>2700000</v>
      </c>
      <c r="S227" s="187"/>
      <c r="T227" s="172"/>
      <c r="U227" s="78"/>
    </row>
    <row r="228" spans="1:21" ht="18.75" x14ac:dyDescent="0.2">
      <c r="A228" s="78"/>
      <c r="B228" s="124"/>
      <c r="C228" s="126" t="s">
        <v>662</v>
      </c>
      <c r="D228" s="122"/>
      <c r="E228" s="84" t="s">
        <v>10</v>
      </c>
      <c r="F228" s="79"/>
      <c r="G228" s="79"/>
      <c r="H228" s="79"/>
      <c r="I228" s="80">
        <f>IF(E228="Q1a",MucHoTro!$H$5,IF(E228="Q1b",MucHoTro!$H$6,IF(E228="Q2",MucHoTro!$H$7,IF(E228="Q3",MucHoTro!$H$8,IF(E228="Q4",MucHoTro!$H$9)))))</f>
        <v>0.9</v>
      </c>
      <c r="J228" s="78" t="b">
        <f>IF(F228="x",MucHoTro!$C$5,IF(G228="x",MucHoTro!$D$5,IF(H228="x",MucHoTro!$E$5)))</f>
        <v>0</v>
      </c>
      <c r="K228" s="81">
        <f t="shared" si="8"/>
        <v>0</v>
      </c>
      <c r="L228" s="126" t="s">
        <v>662</v>
      </c>
      <c r="M228" s="133"/>
      <c r="N228" s="83"/>
      <c r="O228" s="83" t="s">
        <v>13</v>
      </c>
      <c r="P228" s="83" t="s">
        <v>13</v>
      </c>
      <c r="Q228" s="83"/>
      <c r="R228" s="82"/>
      <c r="S228" s="187">
        <f>R227*0.6+R227*0.4/N227</f>
        <v>1890000</v>
      </c>
      <c r="T228" s="172"/>
      <c r="U228" s="78"/>
    </row>
    <row r="229" spans="1:21" ht="18.75" x14ac:dyDescent="0.2">
      <c r="A229" s="78"/>
      <c r="B229" s="124"/>
      <c r="C229" s="126" t="s">
        <v>289</v>
      </c>
      <c r="D229" s="122"/>
      <c r="E229" s="84" t="s">
        <v>10</v>
      </c>
      <c r="F229" s="79"/>
      <c r="G229" s="79"/>
      <c r="H229" s="79"/>
      <c r="I229" s="80">
        <f>IF(E229="Q1a",MucHoTro!$H$5,IF(E229="Q1b",MucHoTro!$H$6,IF(E229="Q2",MucHoTro!$H$7,IF(E229="Q3",MucHoTro!$H$8,IF(E229="Q4",MucHoTro!$H$9)))))</f>
        <v>0.9</v>
      </c>
      <c r="J229" s="78" t="b">
        <f>IF(F229="x",MucHoTro!$C$5,IF(G229="x",MucHoTro!$D$5,IF(H229="x",MucHoTro!$E$5)))</f>
        <v>0</v>
      </c>
      <c r="K229" s="81">
        <f t="shared" si="8"/>
        <v>0</v>
      </c>
      <c r="L229" s="126" t="s">
        <v>289</v>
      </c>
      <c r="M229" s="133"/>
      <c r="N229" s="83"/>
      <c r="O229" s="83"/>
      <c r="P229" s="83"/>
      <c r="Q229" s="83" t="s">
        <v>13</v>
      </c>
      <c r="R229" s="82"/>
      <c r="S229" s="187">
        <f>$R$227*0.4/$N$227</f>
        <v>270000</v>
      </c>
      <c r="T229" s="172"/>
      <c r="U229" s="78"/>
    </row>
    <row r="230" spans="1:21" ht="18.75" x14ac:dyDescent="0.2">
      <c r="A230" s="78"/>
      <c r="B230" s="124"/>
      <c r="C230" s="126" t="s">
        <v>663</v>
      </c>
      <c r="D230" s="122"/>
      <c r="E230" s="84" t="s">
        <v>10</v>
      </c>
      <c r="F230" s="79"/>
      <c r="G230" s="79"/>
      <c r="H230" s="79"/>
      <c r="I230" s="80">
        <f>IF(E230="Q1a",MucHoTro!$H$5,IF(E230="Q1b",MucHoTro!$H$6,IF(E230="Q2",MucHoTro!$H$7,IF(E230="Q3",MucHoTro!$H$8,IF(E230="Q4",MucHoTro!$H$9)))))</f>
        <v>0.9</v>
      </c>
      <c r="J230" s="78" t="b">
        <f>IF(F230="x",MucHoTro!$C$5,IF(G230="x",MucHoTro!$D$5,IF(H230="x",MucHoTro!$E$5)))</f>
        <v>0</v>
      </c>
      <c r="K230" s="81">
        <f t="shared" ref="K230:K292" si="16">I230*J230</f>
        <v>0</v>
      </c>
      <c r="L230" s="126" t="s">
        <v>663</v>
      </c>
      <c r="M230" s="133"/>
      <c r="N230" s="83"/>
      <c r="O230" s="83"/>
      <c r="P230" s="83"/>
      <c r="Q230" s="83" t="s">
        <v>13</v>
      </c>
      <c r="R230" s="82"/>
      <c r="S230" s="187">
        <f t="shared" ref="S230:S231" si="17">$R$227*0.4/$N$227</f>
        <v>270000</v>
      </c>
      <c r="T230" s="172"/>
      <c r="U230" s="78"/>
    </row>
    <row r="231" spans="1:21" ht="18.75" x14ac:dyDescent="0.2">
      <c r="A231" s="78"/>
      <c r="B231" s="124"/>
      <c r="C231" s="126" t="s">
        <v>664</v>
      </c>
      <c r="D231" s="122"/>
      <c r="E231" s="84" t="s">
        <v>10</v>
      </c>
      <c r="F231" s="79"/>
      <c r="G231" s="79"/>
      <c r="H231" s="79"/>
      <c r="I231" s="80">
        <f>IF(E231="Q1a",MucHoTro!$H$5,IF(E231="Q1b",MucHoTro!$H$6,IF(E231="Q2",MucHoTro!$H$7,IF(E231="Q3",MucHoTro!$H$8,IF(E231="Q4",MucHoTro!$H$9)))))</f>
        <v>0.9</v>
      </c>
      <c r="J231" s="78" t="b">
        <f>IF(F231="x",MucHoTro!$C$5,IF(G231="x",MucHoTro!$D$5,IF(H231="x",MucHoTro!$E$5)))</f>
        <v>0</v>
      </c>
      <c r="K231" s="81">
        <f t="shared" si="16"/>
        <v>0</v>
      </c>
      <c r="L231" s="126" t="s">
        <v>664</v>
      </c>
      <c r="M231" s="133"/>
      <c r="N231" s="83"/>
      <c r="O231" s="83"/>
      <c r="P231" s="83"/>
      <c r="Q231" s="83" t="s">
        <v>13</v>
      </c>
      <c r="R231" s="82"/>
      <c r="S231" s="187">
        <f t="shared" si="17"/>
        <v>270000</v>
      </c>
      <c r="T231" s="172"/>
      <c r="U231" s="78"/>
    </row>
    <row r="232" spans="1:21" ht="63" x14ac:dyDescent="0.2">
      <c r="A232" s="78">
        <v>83</v>
      </c>
      <c r="B232" s="124" t="s">
        <v>486</v>
      </c>
      <c r="C232" s="126" t="s">
        <v>487</v>
      </c>
      <c r="D232" s="122" t="s">
        <v>700</v>
      </c>
      <c r="E232" s="84" t="s">
        <v>10</v>
      </c>
      <c r="F232" s="79" t="s">
        <v>13</v>
      </c>
      <c r="G232" s="79"/>
      <c r="H232" s="79"/>
      <c r="I232" s="80">
        <f>IF(E232="Q1a",MucHoTro!$H$5,IF(E232="Q1b",MucHoTro!$H$6,IF(E232="Q2",MucHoTro!$H$7,IF(E232="Q3",MucHoTro!$H$8,IF(E232="Q4",MucHoTro!$H$9)))))</f>
        <v>0.9</v>
      </c>
      <c r="J232" s="78">
        <f>IF(F232="x",MucHoTro!$C$5,IF(G232="x",MucHoTro!$D$5,IF(H232="x",MucHoTro!$E$5)))</f>
        <v>1.5</v>
      </c>
      <c r="K232" s="81">
        <f t="shared" si="16"/>
        <v>1.35</v>
      </c>
      <c r="L232" s="126"/>
      <c r="M232" s="133"/>
      <c r="N232" s="83">
        <v>3</v>
      </c>
      <c r="O232" s="83"/>
      <c r="P232" s="83"/>
      <c r="Q232" s="83"/>
      <c r="R232" s="82">
        <f>K232*2000000</f>
        <v>2700000</v>
      </c>
      <c r="S232" s="187"/>
      <c r="T232" s="172"/>
      <c r="U232" s="78"/>
    </row>
    <row r="233" spans="1:21" ht="18.75" x14ac:dyDescent="0.2">
      <c r="A233" s="78"/>
      <c r="B233" s="124"/>
      <c r="C233" s="126" t="s">
        <v>296</v>
      </c>
      <c r="D233" s="122"/>
      <c r="E233" s="84" t="s">
        <v>10</v>
      </c>
      <c r="F233" s="79"/>
      <c r="G233" s="79"/>
      <c r="H233" s="79"/>
      <c r="I233" s="80">
        <f>IF(E233="Q1a",MucHoTro!$H$5,IF(E233="Q1b",MucHoTro!$H$6,IF(E233="Q2",MucHoTro!$H$7,IF(E233="Q3",MucHoTro!$H$8,IF(E233="Q4",MucHoTro!$H$9)))))</f>
        <v>0.9</v>
      </c>
      <c r="J233" s="78" t="b">
        <f>IF(F233="x",MucHoTro!$C$5,IF(G233="x",MucHoTro!$D$5,IF(H233="x",MucHoTro!$E$5)))</f>
        <v>0</v>
      </c>
      <c r="K233" s="81">
        <f t="shared" si="16"/>
        <v>0</v>
      </c>
      <c r="L233" s="126" t="s">
        <v>296</v>
      </c>
      <c r="M233" s="133"/>
      <c r="N233" s="83"/>
      <c r="O233" s="83" t="s">
        <v>13</v>
      </c>
      <c r="P233" s="83" t="s">
        <v>13</v>
      </c>
      <c r="Q233" s="83"/>
      <c r="R233" s="82"/>
      <c r="S233" s="187">
        <f>R232*0.6+R232*0.4/N232</f>
        <v>1980000</v>
      </c>
      <c r="T233" s="172"/>
      <c r="U233" s="78"/>
    </row>
    <row r="234" spans="1:21" ht="18.75" x14ac:dyDescent="0.2">
      <c r="A234" s="78"/>
      <c r="B234" s="124"/>
      <c r="C234" s="126" t="s">
        <v>642</v>
      </c>
      <c r="D234" s="122"/>
      <c r="E234" s="84" t="s">
        <v>10</v>
      </c>
      <c r="F234" s="79"/>
      <c r="G234" s="79"/>
      <c r="H234" s="79"/>
      <c r="I234" s="80">
        <f>IF(E234="Q1a",MucHoTro!$H$5,IF(E234="Q1b",MucHoTro!$H$6,IF(E234="Q2",MucHoTro!$H$7,IF(E234="Q3",MucHoTro!$H$8,IF(E234="Q4",MucHoTro!$H$9)))))</f>
        <v>0.9</v>
      </c>
      <c r="J234" s="78" t="b">
        <f>IF(F234="x",MucHoTro!$C$5,IF(G234="x",MucHoTro!$D$5,IF(H234="x",MucHoTro!$E$5)))</f>
        <v>0</v>
      </c>
      <c r="K234" s="81">
        <f t="shared" si="16"/>
        <v>0</v>
      </c>
      <c r="L234" s="126" t="s">
        <v>642</v>
      </c>
      <c r="M234" s="133"/>
      <c r="N234" s="83"/>
      <c r="O234" s="83"/>
      <c r="P234" s="83"/>
      <c r="Q234" s="83" t="s">
        <v>13</v>
      </c>
      <c r="R234" s="82"/>
      <c r="S234" s="187">
        <f>$R$232*0.4/$N$232</f>
        <v>360000</v>
      </c>
      <c r="T234" s="172"/>
      <c r="U234" s="78"/>
    </row>
    <row r="235" spans="1:21" ht="18.75" x14ac:dyDescent="0.2">
      <c r="A235" s="78"/>
      <c r="B235" s="124"/>
      <c r="C235" s="126" t="s">
        <v>663</v>
      </c>
      <c r="D235" s="122"/>
      <c r="E235" s="84" t="s">
        <v>10</v>
      </c>
      <c r="F235" s="79"/>
      <c r="G235" s="79"/>
      <c r="H235" s="79"/>
      <c r="I235" s="80">
        <f>IF(E235="Q1a",MucHoTro!$H$5,IF(E235="Q1b",MucHoTro!$H$6,IF(E235="Q2",MucHoTro!$H$7,IF(E235="Q3",MucHoTro!$H$8,IF(E235="Q4",MucHoTro!$H$9)))))</f>
        <v>0.9</v>
      </c>
      <c r="J235" s="78" t="b">
        <f>IF(F235="x",MucHoTro!$C$5,IF(G235="x",MucHoTro!$D$5,IF(H235="x",MucHoTro!$E$5)))</f>
        <v>0</v>
      </c>
      <c r="K235" s="81">
        <f t="shared" si="16"/>
        <v>0</v>
      </c>
      <c r="L235" s="126" t="s">
        <v>663</v>
      </c>
      <c r="M235" s="133"/>
      <c r="N235" s="83"/>
      <c r="O235" s="83"/>
      <c r="P235" s="83"/>
      <c r="Q235" s="83" t="s">
        <v>13</v>
      </c>
      <c r="R235" s="82"/>
      <c r="S235" s="187">
        <f>$R$232*0.4/$N$232</f>
        <v>360000</v>
      </c>
      <c r="T235" s="172"/>
      <c r="U235" s="78"/>
    </row>
    <row r="236" spans="1:21" ht="63" x14ac:dyDescent="0.2">
      <c r="A236" s="78">
        <v>84</v>
      </c>
      <c r="B236" s="124" t="s">
        <v>488</v>
      </c>
      <c r="C236" s="126" t="s">
        <v>827</v>
      </c>
      <c r="D236" s="122" t="s">
        <v>700</v>
      </c>
      <c r="E236" s="84" t="s">
        <v>10</v>
      </c>
      <c r="F236" s="79" t="s">
        <v>13</v>
      </c>
      <c r="G236" s="79"/>
      <c r="H236" s="79"/>
      <c r="I236" s="80">
        <f>IF(E236="Q1a",MucHoTro!$H$5,IF(E236="Q1b",MucHoTro!$H$6,IF(E236="Q2",MucHoTro!$H$7,IF(E236="Q3",MucHoTro!$H$8,IF(E236="Q4",MucHoTro!$H$9)))))</f>
        <v>0.9</v>
      </c>
      <c r="J236" s="78">
        <f>IF(F236="x",MucHoTro!$C$5,IF(G236="x",MucHoTro!$D$5,IF(H236="x",MucHoTro!$E$5)))</f>
        <v>1.5</v>
      </c>
      <c r="K236" s="81">
        <f t="shared" si="16"/>
        <v>1.35</v>
      </c>
      <c r="L236" s="126"/>
      <c r="M236" s="133"/>
      <c r="N236" s="83">
        <v>3</v>
      </c>
      <c r="O236" s="83"/>
      <c r="P236" s="83"/>
      <c r="Q236" s="83"/>
      <c r="R236" s="82">
        <f>K236*2000000</f>
        <v>2700000</v>
      </c>
      <c r="S236" s="187"/>
      <c r="T236" s="172"/>
      <c r="U236" s="78"/>
    </row>
    <row r="237" spans="1:21" ht="18.75" x14ac:dyDescent="0.2">
      <c r="A237" s="78"/>
      <c r="B237" s="124"/>
      <c r="C237" s="126" t="s">
        <v>665</v>
      </c>
      <c r="D237" s="122"/>
      <c r="E237" s="84" t="s">
        <v>10</v>
      </c>
      <c r="F237" s="79"/>
      <c r="G237" s="79"/>
      <c r="H237" s="79"/>
      <c r="I237" s="80">
        <f>IF(E237="Q1a",MucHoTro!$H$5,IF(E237="Q1b",MucHoTro!$H$6,IF(E237="Q2",MucHoTro!$H$7,IF(E237="Q3",MucHoTro!$H$8,IF(E237="Q4",MucHoTro!$H$9)))))</f>
        <v>0.9</v>
      </c>
      <c r="J237" s="78" t="b">
        <f>IF(F237="x",MucHoTro!$C$5,IF(G237="x",MucHoTro!$D$5,IF(H237="x",MucHoTro!$E$5)))</f>
        <v>0</v>
      </c>
      <c r="K237" s="81">
        <f t="shared" si="16"/>
        <v>0</v>
      </c>
      <c r="L237" s="126" t="s">
        <v>665</v>
      </c>
      <c r="M237" s="133"/>
      <c r="N237" s="83"/>
      <c r="O237" s="83" t="s">
        <v>13</v>
      </c>
      <c r="P237" s="83" t="s">
        <v>13</v>
      </c>
      <c r="Q237" s="83"/>
      <c r="R237" s="82"/>
      <c r="S237" s="187">
        <f>R236*0.6+R236*0.4/N236</f>
        <v>1980000</v>
      </c>
      <c r="T237" s="172"/>
      <c r="U237" s="78"/>
    </row>
    <row r="238" spans="1:21" ht="18.75" x14ac:dyDescent="0.2">
      <c r="A238" s="78"/>
      <c r="B238" s="124"/>
      <c r="C238" s="126" t="s">
        <v>659</v>
      </c>
      <c r="D238" s="122"/>
      <c r="E238" s="84" t="s">
        <v>10</v>
      </c>
      <c r="F238" s="79"/>
      <c r="G238" s="79"/>
      <c r="H238" s="79"/>
      <c r="I238" s="80">
        <f>IF(E238="Q1a",MucHoTro!$H$5,IF(E238="Q1b",MucHoTro!$H$6,IF(E238="Q2",MucHoTro!$H$7,IF(E238="Q3",MucHoTro!$H$8,IF(E238="Q4",MucHoTro!$H$9)))))</f>
        <v>0.9</v>
      </c>
      <c r="J238" s="78" t="b">
        <f>IF(F238="x",MucHoTro!$C$5,IF(G238="x",MucHoTro!$D$5,IF(H238="x",MucHoTro!$E$5)))</f>
        <v>0</v>
      </c>
      <c r="K238" s="81">
        <f t="shared" si="16"/>
        <v>0</v>
      </c>
      <c r="L238" s="126" t="s">
        <v>659</v>
      </c>
      <c r="M238" s="133"/>
      <c r="N238" s="83"/>
      <c r="O238" s="83"/>
      <c r="P238" s="83"/>
      <c r="Q238" s="83" t="s">
        <v>13</v>
      </c>
      <c r="R238" s="82"/>
      <c r="S238" s="187">
        <f>$R$236*0.4/$N$236</f>
        <v>360000</v>
      </c>
      <c r="T238" s="172"/>
      <c r="U238" s="78"/>
    </row>
    <row r="239" spans="1:21" ht="18.75" x14ac:dyDescent="0.2">
      <c r="A239" s="78"/>
      <c r="B239" s="124"/>
      <c r="C239" s="126" t="s">
        <v>657</v>
      </c>
      <c r="D239" s="122"/>
      <c r="E239" s="84" t="s">
        <v>10</v>
      </c>
      <c r="F239" s="79"/>
      <c r="G239" s="79"/>
      <c r="H239" s="79"/>
      <c r="I239" s="80">
        <f>IF(E239="Q1a",MucHoTro!$H$5,IF(E239="Q1b",MucHoTro!$H$6,IF(E239="Q2",MucHoTro!$H$7,IF(E239="Q3",MucHoTro!$H$8,IF(E239="Q4",MucHoTro!$H$9)))))</f>
        <v>0.9</v>
      </c>
      <c r="J239" s="78" t="b">
        <f>IF(F239="x",MucHoTro!$C$5,IF(G239="x",MucHoTro!$D$5,IF(H239="x",MucHoTro!$E$5)))</f>
        <v>0</v>
      </c>
      <c r="K239" s="81">
        <f t="shared" si="16"/>
        <v>0</v>
      </c>
      <c r="L239" s="126" t="s">
        <v>657</v>
      </c>
      <c r="M239" s="133"/>
      <c r="N239" s="83"/>
      <c r="O239" s="83"/>
      <c r="P239" s="83"/>
      <c r="Q239" s="83" t="s">
        <v>13</v>
      </c>
      <c r="R239" s="82"/>
      <c r="S239" s="187">
        <f>$R$236*0.4/$N$236</f>
        <v>360000</v>
      </c>
      <c r="T239" s="172"/>
      <c r="U239" s="78"/>
    </row>
    <row r="240" spans="1:21" ht="63" x14ac:dyDescent="0.2">
      <c r="A240" s="78">
        <v>85</v>
      </c>
      <c r="B240" s="124" t="s">
        <v>489</v>
      </c>
      <c r="C240" s="126" t="s">
        <v>490</v>
      </c>
      <c r="D240" s="122" t="s">
        <v>700</v>
      </c>
      <c r="E240" s="84" t="s">
        <v>10</v>
      </c>
      <c r="F240" s="79" t="s">
        <v>13</v>
      </c>
      <c r="G240" s="79"/>
      <c r="H240" s="79"/>
      <c r="I240" s="80">
        <f>IF(E240="Q1a",MucHoTro!$H$5,IF(E240="Q1b",MucHoTro!$H$6,IF(E240="Q2",MucHoTro!$H$7,IF(E240="Q3",MucHoTro!$H$8,IF(E240="Q4",MucHoTro!$H$9)))))</f>
        <v>0.9</v>
      </c>
      <c r="J240" s="78">
        <f>IF(F240="x",MucHoTro!$C$5,IF(G240="x",MucHoTro!$D$5,IF(H240="x",MucHoTro!$E$5)))</f>
        <v>1.5</v>
      </c>
      <c r="K240" s="81">
        <f t="shared" si="16"/>
        <v>1.35</v>
      </c>
      <c r="L240" s="126"/>
      <c r="M240" s="133"/>
      <c r="N240" s="83">
        <v>4</v>
      </c>
      <c r="O240" s="83"/>
      <c r="P240" s="83"/>
      <c r="Q240" s="83"/>
      <c r="R240" s="82">
        <f>K240*2000000</f>
        <v>2700000</v>
      </c>
      <c r="S240" s="187"/>
      <c r="T240" s="172"/>
      <c r="U240" s="78"/>
    </row>
    <row r="241" spans="1:21" ht="18.75" x14ac:dyDescent="0.2">
      <c r="A241" s="78"/>
      <c r="B241" s="124"/>
      <c r="C241" s="126" t="s">
        <v>666</v>
      </c>
      <c r="D241" s="122"/>
      <c r="E241" s="84" t="s">
        <v>10</v>
      </c>
      <c r="F241" s="79"/>
      <c r="G241" s="79"/>
      <c r="H241" s="79"/>
      <c r="I241" s="80">
        <f>IF(E241="Q1a",MucHoTro!$H$5,IF(E241="Q1b",MucHoTro!$H$6,IF(E241="Q2",MucHoTro!$H$7,IF(E241="Q3",MucHoTro!$H$8,IF(E241="Q4",MucHoTro!$H$9)))))</f>
        <v>0.9</v>
      </c>
      <c r="J241" s="78" t="b">
        <f>IF(F241="x",MucHoTro!$C$5,IF(G241="x",MucHoTro!$D$5,IF(H241="x",MucHoTro!$E$5)))</f>
        <v>0</v>
      </c>
      <c r="K241" s="81">
        <f t="shared" si="16"/>
        <v>0</v>
      </c>
      <c r="L241" s="126" t="s">
        <v>666</v>
      </c>
      <c r="M241" s="133"/>
      <c r="N241" s="83"/>
      <c r="O241" s="83" t="s">
        <v>13</v>
      </c>
      <c r="P241" s="83" t="s">
        <v>13</v>
      </c>
      <c r="Q241" s="83"/>
      <c r="R241" s="82"/>
      <c r="S241" s="187">
        <f>R240*0.6+R240*0.4/N240</f>
        <v>1890000</v>
      </c>
      <c r="T241" s="172"/>
      <c r="U241" s="78"/>
    </row>
    <row r="242" spans="1:21" ht="18.75" x14ac:dyDescent="0.2">
      <c r="A242" s="78"/>
      <c r="B242" s="124"/>
      <c r="C242" s="126" t="s">
        <v>664</v>
      </c>
      <c r="D242" s="122"/>
      <c r="E242" s="84" t="s">
        <v>10</v>
      </c>
      <c r="F242" s="79"/>
      <c r="G242" s="79"/>
      <c r="H242" s="79"/>
      <c r="I242" s="80">
        <f>IF(E242="Q1a",MucHoTro!$H$5,IF(E242="Q1b",MucHoTro!$H$6,IF(E242="Q2",MucHoTro!$H$7,IF(E242="Q3",MucHoTro!$H$8,IF(E242="Q4",MucHoTro!$H$9)))))</f>
        <v>0.9</v>
      </c>
      <c r="J242" s="78" t="b">
        <f>IF(F242="x",MucHoTro!$C$5,IF(G242="x",MucHoTro!$D$5,IF(H242="x",MucHoTro!$E$5)))</f>
        <v>0</v>
      </c>
      <c r="K242" s="81">
        <f t="shared" si="16"/>
        <v>0</v>
      </c>
      <c r="L242" s="126" t="s">
        <v>664</v>
      </c>
      <c r="M242" s="133"/>
      <c r="N242" s="83"/>
      <c r="O242" s="83"/>
      <c r="P242" s="83"/>
      <c r="Q242" s="83" t="s">
        <v>13</v>
      </c>
      <c r="R242" s="82"/>
      <c r="S242" s="187">
        <f>$R$240*0.4/$N$240</f>
        <v>270000</v>
      </c>
      <c r="T242" s="172"/>
      <c r="U242" s="78"/>
    </row>
    <row r="243" spans="1:21" ht="18.75" x14ac:dyDescent="0.2">
      <c r="A243" s="78"/>
      <c r="B243" s="124"/>
      <c r="C243" s="126" t="s">
        <v>353</v>
      </c>
      <c r="D243" s="122"/>
      <c r="E243" s="84" t="s">
        <v>10</v>
      </c>
      <c r="F243" s="79"/>
      <c r="G243" s="79"/>
      <c r="H243" s="79"/>
      <c r="I243" s="80">
        <f>IF(E243="Q1a",MucHoTro!$H$5,IF(E243="Q1b",MucHoTro!$H$6,IF(E243="Q2",MucHoTro!$H$7,IF(E243="Q3",MucHoTro!$H$8,IF(E243="Q4",MucHoTro!$H$9)))))</f>
        <v>0.9</v>
      </c>
      <c r="J243" s="78" t="b">
        <f>IF(F243="x",MucHoTro!$C$5,IF(G243="x",MucHoTro!$D$5,IF(H243="x",MucHoTro!$E$5)))</f>
        <v>0</v>
      </c>
      <c r="K243" s="81">
        <f t="shared" si="16"/>
        <v>0</v>
      </c>
      <c r="L243" s="126" t="s">
        <v>353</v>
      </c>
      <c r="M243" s="133"/>
      <c r="N243" s="83"/>
      <c r="O243" s="83"/>
      <c r="P243" s="83"/>
      <c r="Q243" s="83" t="s">
        <v>13</v>
      </c>
      <c r="R243" s="82"/>
      <c r="S243" s="187">
        <f t="shared" ref="S243:S244" si="18">$R$240*0.4/$N$240</f>
        <v>270000</v>
      </c>
      <c r="T243" s="172"/>
      <c r="U243" s="78"/>
    </row>
    <row r="244" spans="1:21" ht="18.75" x14ac:dyDescent="0.2">
      <c r="A244" s="78"/>
      <c r="B244" s="124"/>
      <c r="C244" s="126" t="s">
        <v>667</v>
      </c>
      <c r="D244" s="122"/>
      <c r="E244" s="84" t="s">
        <v>10</v>
      </c>
      <c r="F244" s="79"/>
      <c r="G244" s="79"/>
      <c r="H244" s="79"/>
      <c r="I244" s="80">
        <f>IF(E244="Q1a",MucHoTro!$H$5,IF(E244="Q1b",MucHoTro!$H$6,IF(E244="Q2",MucHoTro!$H$7,IF(E244="Q3",MucHoTro!$H$8,IF(E244="Q4",MucHoTro!$H$9)))))</f>
        <v>0.9</v>
      </c>
      <c r="J244" s="78" t="b">
        <f>IF(F244="x",MucHoTro!$C$5,IF(G244="x",MucHoTro!$D$5,IF(H244="x",MucHoTro!$E$5)))</f>
        <v>0</v>
      </c>
      <c r="K244" s="81">
        <f t="shared" si="16"/>
        <v>0</v>
      </c>
      <c r="L244" s="126" t="s">
        <v>667</v>
      </c>
      <c r="M244" s="133"/>
      <c r="N244" s="83"/>
      <c r="O244" s="83"/>
      <c r="P244" s="83"/>
      <c r="Q244" s="83" t="s">
        <v>13</v>
      </c>
      <c r="R244" s="82"/>
      <c r="S244" s="187">
        <f t="shared" si="18"/>
        <v>270000</v>
      </c>
      <c r="T244" s="172"/>
      <c r="U244" s="78"/>
    </row>
    <row r="245" spans="1:21" ht="63" x14ac:dyDescent="0.2">
      <c r="A245" s="78">
        <v>86</v>
      </c>
      <c r="B245" s="124" t="s">
        <v>491</v>
      </c>
      <c r="C245" s="126" t="s">
        <v>492</v>
      </c>
      <c r="D245" s="122" t="s">
        <v>700</v>
      </c>
      <c r="E245" s="84" t="s">
        <v>10</v>
      </c>
      <c r="F245" s="79" t="s">
        <v>13</v>
      </c>
      <c r="G245" s="79"/>
      <c r="H245" s="79"/>
      <c r="I245" s="80">
        <f>IF(E245="Q1a",MucHoTro!$H$5,IF(E245="Q1b",MucHoTro!$H$6,IF(E245="Q2",MucHoTro!$H$7,IF(E245="Q3",MucHoTro!$H$8,IF(E245="Q4",MucHoTro!$H$9)))))</f>
        <v>0.9</v>
      </c>
      <c r="J245" s="78">
        <f>IF(F245="x",MucHoTro!$C$5,IF(G245="x",MucHoTro!$D$5,IF(H245="x",MucHoTro!$E$5)))</f>
        <v>1.5</v>
      </c>
      <c r="K245" s="81">
        <f t="shared" si="16"/>
        <v>1.35</v>
      </c>
      <c r="L245" s="126"/>
      <c r="M245" s="133"/>
      <c r="N245" s="83">
        <v>3</v>
      </c>
      <c r="O245" s="83"/>
      <c r="P245" s="83"/>
      <c r="Q245" s="83"/>
      <c r="R245" s="82">
        <f>K245*2000000</f>
        <v>2700000</v>
      </c>
      <c r="S245" s="187"/>
      <c r="T245" s="172"/>
      <c r="U245" s="78"/>
    </row>
    <row r="246" spans="1:21" ht="18.75" x14ac:dyDescent="0.2">
      <c r="A246" s="78"/>
      <c r="B246" s="124"/>
      <c r="C246" s="126" t="s">
        <v>668</v>
      </c>
      <c r="D246" s="122"/>
      <c r="E246" s="84" t="s">
        <v>10</v>
      </c>
      <c r="F246" s="79"/>
      <c r="G246" s="79"/>
      <c r="H246" s="79"/>
      <c r="I246" s="80">
        <f>IF(E246="Q1a",MucHoTro!$H$5,IF(E246="Q1b",MucHoTro!$H$6,IF(E246="Q2",MucHoTro!$H$7,IF(E246="Q3",MucHoTro!$H$8,IF(E246="Q4",MucHoTro!$H$9)))))</f>
        <v>0.9</v>
      </c>
      <c r="J246" s="78" t="b">
        <f>IF(F246="x",MucHoTro!$C$5,IF(G246="x",MucHoTro!$D$5,IF(H246="x",MucHoTro!$E$5)))</f>
        <v>0</v>
      </c>
      <c r="K246" s="81">
        <f t="shared" si="16"/>
        <v>0</v>
      </c>
      <c r="L246" s="126" t="s">
        <v>668</v>
      </c>
      <c r="M246" s="133"/>
      <c r="N246" s="83"/>
      <c r="O246" s="83" t="s">
        <v>13</v>
      </c>
      <c r="P246" s="83" t="s">
        <v>13</v>
      </c>
      <c r="Q246" s="83"/>
      <c r="R246" s="82"/>
      <c r="S246" s="187">
        <f>R245*0.6+R245*0.4/N245</f>
        <v>1980000</v>
      </c>
      <c r="T246" s="172"/>
      <c r="U246" s="78"/>
    </row>
    <row r="247" spans="1:21" ht="18.75" x14ac:dyDescent="0.2">
      <c r="A247" s="78"/>
      <c r="B247" s="124"/>
      <c r="C247" s="126" t="s">
        <v>296</v>
      </c>
      <c r="D247" s="122"/>
      <c r="E247" s="84" t="s">
        <v>10</v>
      </c>
      <c r="F247" s="79"/>
      <c r="G247" s="79"/>
      <c r="H247" s="79"/>
      <c r="I247" s="80">
        <f>IF(E247="Q1a",MucHoTro!$H$5,IF(E247="Q1b",MucHoTro!$H$6,IF(E247="Q2",MucHoTro!$H$7,IF(E247="Q3",MucHoTro!$H$8,IF(E247="Q4",MucHoTro!$H$9)))))</f>
        <v>0.9</v>
      </c>
      <c r="J247" s="78" t="b">
        <f>IF(F247="x",MucHoTro!$C$5,IF(G247="x",MucHoTro!$D$5,IF(H247="x",MucHoTro!$E$5)))</f>
        <v>0</v>
      </c>
      <c r="K247" s="81">
        <f t="shared" si="16"/>
        <v>0</v>
      </c>
      <c r="L247" s="126" t="s">
        <v>296</v>
      </c>
      <c r="M247" s="133"/>
      <c r="N247" s="83"/>
      <c r="O247" s="83"/>
      <c r="P247" s="83"/>
      <c r="Q247" s="83" t="s">
        <v>13</v>
      </c>
      <c r="R247" s="82"/>
      <c r="S247" s="187">
        <f>$R$245*0.4/$N$245</f>
        <v>360000</v>
      </c>
      <c r="T247" s="172"/>
      <c r="U247" s="78"/>
    </row>
    <row r="248" spans="1:21" ht="18.75" x14ac:dyDescent="0.2">
      <c r="A248" s="78"/>
      <c r="B248" s="124"/>
      <c r="C248" s="126" t="s">
        <v>664</v>
      </c>
      <c r="D248" s="122"/>
      <c r="E248" s="84" t="s">
        <v>10</v>
      </c>
      <c r="F248" s="79"/>
      <c r="G248" s="79"/>
      <c r="H248" s="79"/>
      <c r="I248" s="80">
        <f>IF(E248="Q1a",MucHoTro!$H$5,IF(E248="Q1b",MucHoTro!$H$6,IF(E248="Q2",MucHoTro!$H$7,IF(E248="Q3",MucHoTro!$H$8,IF(E248="Q4",MucHoTro!$H$9)))))</f>
        <v>0.9</v>
      </c>
      <c r="J248" s="78" t="b">
        <f>IF(F248="x",MucHoTro!$C$5,IF(G248="x",MucHoTro!$D$5,IF(H248="x",MucHoTro!$E$5)))</f>
        <v>0</v>
      </c>
      <c r="K248" s="81">
        <f t="shared" si="16"/>
        <v>0</v>
      </c>
      <c r="L248" s="126" t="s">
        <v>664</v>
      </c>
      <c r="M248" s="133"/>
      <c r="N248" s="83"/>
      <c r="O248" s="83"/>
      <c r="P248" s="83"/>
      <c r="Q248" s="83" t="s">
        <v>13</v>
      </c>
      <c r="R248" s="82"/>
      <c r="S248" s="187">
        <f>$R$245*0.4/$N$245</f>
        <v>360000</v>
      </c>
      <c r="T248" s="172"/>
      <c r="U248" s="78"/>
    </row>
    <row r="249" spans="1:21" ht="63" x14ac:dyDescent="0.2">
      <c r="A249" s="78">
        <v>87</v>
      </c>
      <c r="B249" s="124" t="s">
        <v>493</v>
      </c>
      <c r="C249" s="126" t="s">
        <v>494</v>
      </c>
      <c r="D249" s="122" t="s">
        <v>700</v>
      </c>
      <c r="E249" s="84" t="s">
        <v>10</v>
      </c>
      <c r="F249" s="79" t="s">
        <v>13</v>
      </c>
      <c r="G249" s="79"/>
      <c r="H249" s="79"/>
      <c r="I249" s="80">
        <f>IF(E249="Q1a",MucHoTro!$H$5,IF(E249="Q1b",MucHoTro!$H$6,IF(E249="Q2",MucHoTro!$H$7,IF(E249="Q3",MucHoTro!$H$8,IF(E249="Q4",MucHoTro!$H$9)))))</f>
        <v>0.9</v>
      </c>
      <c r="J249" s="78">
        <f>IF(F249="x",MucHoTro!$C$5,IF(G249="x",MucHoTro!$D$5,IF(H249="x",MucHoTro!$E$5)))</f>
        <v>1.5</v>
      </c>
      <c r="K249" s="81">
        <f t="shared" si="16"/>
        <v>1.35</v>
      </c>
      <c r="L249" s="126"/>
      <c r="M249" s="133"/>
      <c r="N249" s="83">
        <v>5</v>
      </c>
      <c r="O249" s="83"/>
      <c r="P249" s="83"/>
      <c r="Q249" s="83"/>
      <c r="R249" s="82">
        <f>K249*2000000</f>
        <v>2700000</v>
      </c>
      <c r="S249" s="187"/>
      <c r="T249" s="172"/>
      <c r="U249" s="78"/>
    </row>
    <row r="250" spans="1:21" ht="18.75" x14ac:dyDescent="0.2">
      <c r="A250" s="78"/>
      <c r="B250" s="124"/>
      <c r="C250" s="126" t="s">
        <v>659</v>
      </c>
      <c r="D250" s="122"/>
      <c r="E250" s="84" t="s">
        <v>10</v>
      </c>
      <c r="F250" s="79"/>
      <c r="G250" s="79"/>
      <c r="H250" s="79"/>
      <c r="I250" s="80">
        <f>IF(E250="Q1a",MucHoTro!$H$5,IF(E250="Q1b",MucHoTro!$H$6,IF(E250="Q2",MucHoTro!$H$7,IF(E250="Q3",MucHoTro!$H$8,IF(E250="Q4",MucHoTro!$H$9)))))</f>
        <v>0.9</v>
      </c>
      <c r="J250" s="78" t="b">
        <f>IF(F250="x",MucHoTro!$C$5,IF(G250="x",MucHoTro!$D$5,IF(H250="x",MucHoTro!$E$5)))</f>
        <v>0</v>
      </c>
      <c r="K250" s="81">
        <f t="shared" si="16"/>
        <v>0</v>
      </c>
      <c r="L250" s="126" t="s">
        <v>659</v>
      </c>
      <c r="M250" s="133"/>
      <c r="N250" s="83"/>
      <c r="O250" s="83" t="s">
        <v>13</v>
      </c>
      <c r="P250" s="83" t="s">
        <v>13</v>
      </c>
      <c r="Q250" s="83"/>
      <c r="R250" s="82"/>
      <c r="S250" s="187">
        <f>R249*0.6+R249*0.4/N249</f>
        <v>1836000</v>
      </c>
      <c r="T250" s="172"/>
      <c r="U250" s="78"/>
    </row>
    <row r="251" spans="1:21" ht="18.75" x14ac:dyDescent="0.2">
      <c r="A251" s="78"/>
      <c r="B251" s="124"/>
      <c r="C251" s="126" t="s">
        <v>657</v>
      </c>
      <c r="D251" s="122"/>
      <c r="E251" s="84" t="s">
        <v>10</v>
      </c>
      <c r="F251" s="79"/>
      <c r="G251" s="79"/>
      <c r="H251" s="79"/>
      <c r="I251" s="80">
        <f>IF(E251="Q1a",MucHoTro!$H$5,IF(E251="Q1b",MucHoTro!$H$6,IF(E251="Q2",MucHoTro!$H$7,IF(E251="Q3",MucHoTro!$H$8,IF(E251="Q4",MucHoTro!$H$9)))))</f>
        <v>0.9</v>
      </c>
      <c r="J251" s="78" t="b">
        <f>IF(F251="x",MucHoTro!$C$5,IF(G251="x",MucHoTro!$D$5,IF(H251="x",MucHoTro!$E$5)))</f>
        <v>0</v>
      </c>
      <c r="K251" s="81">
        <f t="shared" si="16"/>
        <v>0</v>
      </c>
      <c r="L251" s="126" t="s">
        <v>657</v>
      </c>
      <c r="M251" s="133"/>
      <c r="N251" s="83"/>
      <c r="O251" s="83"/>
      <c r="P251" s="83"/>
      <c r="Q251" s="83" t="s">
        <v>13</v>
      </c>
      <c r="R251" s="82"/>
      <c r="S251" s="187">
        <f>$R$249*0.4/$N$249</f>
        <v>216000</v>
      </c>
      <c r="T251" s="172"/>
      <c r="U251" s="78"/>
    </row>
    <row r="252" spans="1:21" ht="18.75" x14ac:dyDescent="0.2">
      <c r="A252" s="78"/>
      <c r="B252" s="124"/>
      <c r="C252" s="126" t="s">
        <v>665</v>
      </c>
      <c r="D252" s="122"/>
      <c r="E252" s="84" t="s">
        <v>10</v>
      </c>
      <c r="F252" s="79"/>
      <c r="G252" s="79"/>
      <c r="H252" s="79"/>
      <c r="I252" s="80">
        <f>IF(E252="Q1a",MucHoTro!$H$5,IF(E252="Q1b",MucHoTro!$H$6,IF(E252="Q2",MucHoTro!$H$7,IF(E252="Q3",MucHoTro!$H$8,IF(E252="Q4",MucHoTro!$H$9)))))</f>
        <v>0.9</v>
      </c>
      <c r="J252" s="78" t="b">
        <f>IF(F252="x",MucHoTro!$C$5,IF(G252="x",MucHoTro!$D$5,IF(H252="x",MucHoTro!$E$5)))</f>
        <v>0</v>
      </c>
      <c r="K252" s="81">
        <f t="shared" si="16"/>
        <v>0</v>
      </c>
      <c r="L252" s="126" t="s">
        <v>665</v>
      </c>
      <c r="M252" s="133"/>
      <c r="N252" s="83"/>
      <c r="O252" s="83"/>
      <c r="P252" s="83"/>
      <c r="Q252" s="83" t="s">
        <v>13</v>
      </c>
      <c r="R252" s="82"/>
      <c r="S252" s="187">
        <f t="shared" ref="S252:S254" si="19">$R$249*0.4/$N$249</f>
        <v>216000</v>
      </c>
      <c r="T252" s="172"/>
      <c r="U252" s="78"/>
    </row>
    <row r="253" spans="1:21" ht="18.75" x14ac:dyDescent="0.2">
      <c r="A253" s="78"/>
      <c r="B253" s="124"/>
      <c r="C253" s="126" t="s">
        <v>658</v>
      </c>
      <c r="D253" s="122"/>
      <c r="E253" s="84" t="s">
        <v>10</v>
      </c>
      <c r="F253" s="79"/>
      <c r="G253" s="79"/>
      <c r="H253" s="79"/>
      <c r="I253" s="80">
        <f>IF(E253="Q1a",MucHoTro!$H$5,IF(E253="Q1b",MucHoTro!$H$6,IF(E253="Q2",MucHoTro!$H$7,IF(E253="Q3",MucHoTro!$H$8,IF(E253="Q4",MucHoTro!$H$9)))))</f>
        <v>0.9</v>
      </c>
      <c r="J253" s="78" t="b">
        <f>IF(F253="x",MucHoTro!$C$5,IF(G253="x",MucHoTro!$D$5,IF(H253="x",MucHoTro!$E$5)))</f>
        <v>0</v>
      </c>
      <c r="K253" s="81">
        <f t="shared" si="16"/>
        <v>0</v>
      </c>
      <c r="L253" s="126" t="s">
        <v>658</v>
      </c>
      <c r="M253" s="133"/>
      <c r="N253" s="83"/>
      <c r="O253" s="83"/>
      <c r="P253" s="83"/>
      <c r="Q253" s="83" t="s">
        <v>13</v>
      </c>
      <c r="R253" s="82"/>
      <c r="S253" s="187">
        <f t="shared" si="19"/>
        <v>216000</v>
      </c>
      <c r="T253" s="172"/>
      <c r="U253" s="78"/>
    </row>
    <row r="254" spans="1:21" ht="18.75" x14ac:dyDescent="0.2">
      <c r="A254" s="78"/>
      <c r="B254" s="124"/>
      <c r="C254" s="126" t="s">
        <v>669</v>
      </c>
      <c r="D254" s="122"/>
      <c r="E254" s="84" t="s">
        <v>10</v>
      </c>
      <c r="F254" s="79"/>
      <c r="G254" s="79"/>
      <c r="H254" s="79"/>
      <c r="I254" s="80">
        <f>IF(E254="Q1a",MucHoTro!$H$5,IF(E254="Q1b",MucHoTro!$H$6,IF(E254="Q2",MucHoTro!$H$7,IF(E254="Q3",MucHoTro!$H$8,IF(E254="Q4",MucHoTro!$H$9)))))</f>
        <v>0.9</v>
      </c>
      <c r="J254" s="78" t="b">
        <f>IF(F254="x",MucHoTro!$C$5,IF(G254="x",MucHoTro!$D$5,IF(H254="x",MucHoTro!$E$5)))</f>
        <v>0</v>
      </c>
      <c r="K254" s="81">
        <f t="shared" si="16"/>
        <v>0</v>
      </c>
      <c r="L254" s="126" t="s">
        <v>669</v>
      </c>
      <c r="M254" s="133"/>
      <c r="N254" s="83"/>
      <c r="O254" s="83"/>
      <c r="P254" s="83"/>
      <c r="Q254" s="83" t="s">
        <v>13</v>
      </c>
      <c r="R254" s="82"/>
      <c r="S254" s="187">
        <f t="shared" si="19"/>
        <v>216000</v>
      </c>
      <c r="T254" s="172"/>
      <c r="U254" s="78"/>
    </row>
    <row r="255" spans="1:21" ht="63" x14ac:dyDescent="0.2">
      <c r="A255" s="78">
        <v>88</v>
      </c>
      <c r="B255" s="124" t="s">
        <v>495</v>
      </c>
      <c r="C255" s="126" t="s">
        <v>496</v>
      </c>
      <c r="D255" s="122" t="s">
        <v>700</v>
      </c>
      <c r="E255" s="84" t="s">
        <v>10</v>
      </c>
      <c r="F255" s="79" t="s">
        <v>13</v>
      </c>
      <c r="G255" s="79"/>
      <c r="H255" s="79"/>
      <c r="I255" s="80">
        <f>IF(E255="Q1a",MucHoTro!$H$5,IF(E255="Q1b",MucHoTro!$H$6,IF(E255="Q2",MucHoTro!$H$7,IF(E255="Q3",MucHoTro!$H$8,IF(E255="Q4",MucHoTro!$H$9)))))</f>
        <v>0.9</v>
      </c>
      <c r="J255" s="78">
        <f>IF(F255="x",MucHoTro!$C$5,IF(G255="x",MucHoTro!$D$5,IF(H255="x",MucHoTro!$E$5)))</f>
        <v>1.5</v>
      </c>
      <c r="K255" s="81">
        <f t="shared" si="16"/>
        <v>1.35</v>
      </c>
      <c r="L255" s="126"/>
      <c r="M255" s="133"/>
      <c r="N255" s="83">
        <v>3</v>
      </c>
      <c r="O255" s="83"/>
      <c r="P255" s="83"/>
      <c r="Q255" s="83"/>
      <c r="R255" s="82">
        <f>K255*2000000</f>
        <v>2700000</v>
      </c>
      <c r="S255" s="187"/>
      <c r="T255" s="172"/>
      <c r="U255" s="78"/>
    </row>
    <row r="256" spans="1:21" ht="18.75" x14ac:dyDescent="0.2">
      <c r="A256" s="78"/>
      <c r="B256" s="124"/>
      <c r="C256" s="126" t="s">
        <v>666</v>
      </c>
      <c r="D256" s="122"/>
      <c r="E256" s="84" t="s">
        <v>10</v>
      </c>
      <c r="F256" s="79"/>
      <c r="G256" s="79"/>
      <c r="H256" s="79"/>
      <c r="I256" s="80">
        <f>IF(E256="Q1a",MucHoTro!$H$5,IF(E256="Q1b",MucHoTro!$H$6,IF(E256="Q2",MucHoTro!$H$7,IF(E256="Q3",MucHoTro!$H$8,IF(E256="Q4",MucHoTro!$H$9)))))</f>
        <v>0.9</v>
      </c>
      <c r="J256" s="78" t="b">
        <f>IF(F256="x",MucHoTro!$C$5,IF(G256="x",MucHoTro!$D$5,IF(H256="x",MucHoTro!$E$5)))</f>
        <v>0</v>
      </c>
      <c r="K256" s="81">
        <f t="shared" si="16"/>
        <v>0</v>
      </c>
      <c r="L256" s="126" t="s">
        <v>666</v>
      </c>
      <c r="M256" s="133"/>
      <c r="N256" s="83"/>
      <c r="O256" s="83" t="s">
        <v>13</v>
      </c>
      <c r="P256" s="83" t="s">
        <v>13</v>
      </c>
      <c r="Q256" s="83"/>
      <c r="R256" s="82"/>
      <c r="S256" s="187">
        <f>R255*0.6+R255*0.4/N255</f>
        <v>1980000</v>
      </c>
      <c r="T256" s="172"/>
      <c r="U256" s="78"/>
    </row>
    <row r="257" spans="1:21" ht="18.75" x14ac:dyDescent="0.2">
      <c r="A257" s="78"/>
      <c r="B257" s="124"/>
      <c r="C257" s="126" t="s">
        <v>296</v>
      </c>
      <c r="D257" s="122"/>
      <c r="E257" s="84" t="s">
        <v>10</v>
      </c>
      <c r="F257" s="79"/>
      <c r="G257" s="79"/>
      <c r="H257" s="79"/>
      <c r="I257" s="80">
        <f>IF(E257="Q1a",MucHoTro!$H$5,IF(E257="Q1b",MucHoTro!$H$6,IF(E257="Q2",MucHoTro!$H$7,IF(E257="Q3",MucHoTro!$H$8,IF(E257="Q4",MucHoTro!$H$9)))))</f>
        <v>0.9</v>
      </c>
      <c r="J257" s="78" t="b">
        <f>IF(F257="x",MucHoTro!$C$5,IF(G257="x",MucHoTro!$D$5,IF(H257="x",MucHoTro!$E$5)))</f>
        <v>0</v>
      </c>
      <c r="K257" s="81">
        <f t="shared" si="16"/>
        <v>0</v>
      </c>
      <c r="L257" s="126" t="s">
        <v>296</v>
      </c>
      <c r="M257" s="133"/>
      <c r="N257" s="83"/>
      <c r="O257" s="83"/>
      <c r="P257" s="83"/>
      <c r="Q257" s="83" t="s">
        <v>13</v>
      </c>
      <c r="R257" s="82"/>
      <c r="S257" s="187">
        <f>$R$255*0.4/$N$255</f>
        <v>360000</v>
      </c>
      <c r="T257" s="172"/>
      <c r="U257" s="78"/>
    </row>
    <row r="258" spans="1:21" ht="18.75" x14ac:dyDescent="0.2">
      <c r="A258" s="78"/>
      <c r="B258" s="124"/>
      <c r="C258" s="126" t="s">
        <v>670</v>
      </c>
      <c r="D258" s="122"/>
      <c r="E258" s="84" t="s">
        <v>10</v>
      </c>
      <c r="F258" s="79"/>
      <c r="G258" s="79"/>
      <c r="H258" s="79"/>
      <c r="I258" s="80">
        <f>IF(E258="Q1a",MucHoTro!$H$5,IF(E258="Q1b",MucHoTro!$H$6,IF(E258="Q2",MucHoTro!$H$7,IF(E258="Q3",MucHoTro!$H$8,IF(E258="Q4",MucHoTro!$H$9)))))</f>
        <v>0.9</v>
      </c>
      <c r="J258" s="78" t="b">
        <f>IF(F258="x",MucHoTro!$C$5,IF(G258="x",MucHoTro!$D$5,IF(H258="x",MucHoTro!$E$5)))</f>
        <v>0</v>
      </c>
      <c r="K258" s="81">
        <f t="shared" si="16"/>
        <v>0</v>
      </c>
      <c r="L258" s="126" t="s">
        <v>670</v>
      </c>
      <c r="M258" s="133"/>
      <c r="N258" s="83"/>
      <c r="O258" s="83"/>
      <c r="P258" s="83"/>
      <c r="Q258" s="83" t="s">
        <v>13</v>
      </c>
      <c r="R258" s="82"/>
      <c r="S258" s="187">
        <f>$R$255*0.4/$N$255</f>
        <v>360000</v>
      </c>
      <c r="T258" s="172"/>
      <c r="U258" s="78"/>
    </row>
    <row r="259" spans="1:21" ht="47.25" x14ac:dyDescent="0.2">
      <c r="A259" s="78">
        <v>89</v>
      </c>
      <c r="B259" s="124" t="s">
        <v>509</v>
      </c>
      <c r="C259" s="125" t="s">
        <v>510</v>
      </c>
      <c r="D259" s="122" t="s">
        <v>749</v>
      </c>
      <c r="E259" s="169" t="s">
        <v>42</v>
      </c>
      <c r="F259" s="79" t="s">
        <v>13</v>
      </c>
      <c r="G259" s="79"/>
      <c r="H259" s="79"/>
      <c r="I259" s="80">
        <f>IF(E259="Q1a",MucHoTro!$H$5,IF(E259="Q1b",MucHoTro!$H$6,IF(E259="Q2",MucHoTro!$H$7,IF(E259="Q3",MucHoTro!$H$8,IF(E259="Q4",MucHoTro!$H$9)))))</f>
        <v>1.2</v>
      </c>
      <c r="J259" s="78">
        <f>IF(F259="x",MucHoTro!$C$5,IF(G259="x",MucHoTro!$D$5,IF(H259="x",MucHoTro!$E$5)))</f>
        <v>1.5</v>
      </c>
      <c r="K259" s="81">
        <f t="shared" si="16"/>
        <v>1.7999999999999998</v>
      </c>
      <c r="L259" s="125"/>
      <c r="M259" s="133"/>
      <c r="N259" s="83">
        <v>1</v>
      </c>
      <c r="O259" s="83"/>
      <c r="P259" s="83"/>
      <c r="Q259" s="83"/>
      <c r="R259" s="82">
        <f>K259*2000000</f>
        <v>3599999.9999999995</v>
      </c>
      <c r="S259" s="187"/>
      <c r="T259" s="172"/>
      <c r="U259" s="78"/>
    </row>
    <row r="260" spans="1:21" ht="18.75" x14ac:dyDescent="0.2">
      <c r="A260" s="78"/>
      <c r="B260" s="124"/>
      <c r="C260" s="126" t="s">
        <v>293</v>
      </c>
      <c r="D260" s="122"/>
      <c r="E260" s="169" t="s">
        <v>42</v>
      </c>
      <c r="F260" s="79"/>
      <c r="G260" s="79"/>
      <c r="H260" s="79"/>
      <c r="I260" s="80">
        <f>IF(E260="Q1a",MucHoTro!$H$5,IF(E260="Q1b",MucHoTro!$H$6,IF(E260="Q2",MucHoTro!$H$7,IF(E260="Q3",MucHoTro!$H$8,IF(E260="Q4",MucHoTro!$H$9)))))</f>
        <v>1.2</v>
      </c>
      <c r="J260" s="78" t="b">
        <f>IF(F260="x",MucHoTro!$C$5,IF(G260="x",MucHoTro!$D$5,IF(H260="x",MucHoTro!$E$5)))</f>
        <v>0</v>
      </c>
      <c r="K260" s="81">
        <f t="shared" si="16"/>
        <v>0</v>
      </c>
      <c r="L260" s="126" t="s">
        <v>293</v>
      </c>
      <c r="M260" s="133"/>
      <c r="N260" s="83"/>
      <c r="O260" s="83"/>
      <c r="P260" s="83"/>
      <c r="Q260" s="83"/>
      <c r="R260" s="82"/>
      <c r="S260" s="187">
        <f>R259/N259</f>
        <v>3599999.9999999995</v>
      </c>
      <c r="T260" s="172"/>
      <c r="U260" s="78"/>
    </row>
    <row r="261" spans="1:21" ht="63" x14ac:dyDescent="0.2">
      <c r="A261" s="78">
        <v>90</v>
      </c>
      <c r="B261" s="124" t="s">
        <v>513</v>
      </c>
      <c r="C261" s="125" t="s">
        <v>838</v>
      </c>
      <c r="D261" s="122" t="s">
        <v>750</v>
      </c>
      <c r="E261" s="169" t="s">
        <v>43</v>
      </c>
      <c r="F261" s="79"/>
      <c r="G261" s="79"/>
      <c r="H261" s="79" t="s">
        <v>13</v>
      </c>
      <c r="I261" s="80">
        <f>IF(E261="Q1a",MucHoTro!$H$5,IF(E261="Q1b",MucHoTro!$H$6,IF(E261="Q2",MucHoTro!$H$7,IF(E261="Q3",MucHoTro!$H$8,IF(E261="Q4",MucHoTro!$H$9)))))</f>
        <v>2</v>
      </c>
      <c r="J261" s="78">
        <f>IF(F261="x",MucHoTro!$C$5,IF(G261="x",MucHoTro!$D$5,IF(H261="x",MucHoTro!$E$5)))</f>
        <v>1</v>
      </c>
      <c r="K261" s="81">
        <f t="shared" si="16"/>
        <v>2</v>
      </c>
      <c r="L261" s="125"/>
      <c r="M261" s="133"/>
      <c r="N261" s="83">
        <v>1</v>
      </c>
      <c r="O261" s="83"/>
      <c r="P261" s="83"/>
      <c r="Q261" s="83"/>
      <c r="R261" s="82">
        <f>K261*2000000</f>
        <v>4000000</v>
      </c>
      <c r="S261" s="187"/>
      <c r="T261" s="172"/>
      <c r="U261" s="78"/>
    </row>
    <row r="262" spans="1:21" ht="18.75" x14ac:dyDescent="0.2">
      <c r="A262" s="78"/>
      <c r="B262" s="124"/>
      <c r="C262" s="126" t="s">
        <v>293</v>
      </c>
      <c r="D262" s="122"/>
      <c r="E262" s="169" t="s">
        <v>43</v>
      </c>
      <c r="F262" s="79"/>
      <c r="G262" s="79"/>
      <c r="H262" s="79"/>
      <c r="I262" s="80">
        <f>IF(E262="Q1a",MucHoTro!$H$5,IF(E262="Q1b",MucHoTro!$H$6,IF(E262="Q2",MucHoTro!$H$7,IF(E262="Q3",MucHoTro!$H$8,IF(E262="Q4",MucHoTro!$H$9)))))</f>
        <v>2</v>
      </c>
      <c r="J262" s="78" t="b">
        <f>IF(F262="x",MucHoTro!$C$5,IF(G262="x",MucHoTro!$D$5,IF(H262="x",MucHoTro!$E$5)))</f>
        <v>0</v>
      </c>
      <c r="K262" s="81">
        <f t="shared" si="16"/>
        <v>0</v>
      </c>
      <c r="L262" s="126" t="s">
        <v>293</v>
      </c>
      <c r="M262" s="133"/>
      <c r="N262" s="83"/>
      <c r="O262" s="83"/>
      <c r="P262" s="83"/>
      <c r="Q262" s="83" t="s">
        <v>13</v>
      </c>
      <c r="R262" s="82"/>
      <c r="S262" s="187">
        <f>R261/N261</f>
        <v>4000000</v>
      </c>
      <c r="T262" s="172"/>
      <c r="U262" s="78"/>
    </row>
    <row r="263" spans="1:21" ht="78.75" x14ac:dyDescent="0.2">
      <c r="A263" s="78">
        <v>91</v>
      </c>
      <c r="B263" s="124" t="s">
        <v>518</v>
      </c>
      <c r="C263" s="126" t="s">
        <v>519</v>
      </c>
      <c r="D263" s="122" t="s">
        <v>751</v>
      </c>
      <c r="E263" s="169" t="s">
        <v>42</v>
      </c>
      <c r="F263" s="79" t="s">
        <v>13</v>
      </c>
      <c r="G263" s="79"/>
      <c r="H263" s="79"/>
      <c r="I263" s="80">
        <f>IF(E263="Q1a",MucHoTro!$H$5,IF(E263="Q1b",MucHoTro!$H$6,IF(E263="Q2",MucHoTro!$H$7,IF(E263="Q3",MucHoTro!$H$8,IF(E263="Q4",MucHoTro!$H$9)))))</f>
        <v>1.2</v>
      </c>
      <c r="J263" s="78">
        <f>IF(F263="x",MucHoTro!$C$5,IF(G263="x",MucHoTro!$D$5,IF(H263="x",MucHoTro!$E$5)))</f>
        <v>1.5</v>
      </c>
      <c r="K263" s="81">
        <f t="shared" si="16"/>
        <v>1.7999999999999998</v>
      </c>
      <c r="L263" s="126"/>
      <c r="M263" s="133"/>
      <c r="N263" s="83">
        <v>1</v>
      </c>
      <c r="O263" s="83"/>
      <c r="P263" s="83"/>
      <c r="Q263" s="83"/>
      <c r="R263" s="82">
        <f>K263*2000000</f>
        <v>3599999.9999999995</v>
      </c>
      <c r="S263" s="187"/>
      <c r="T263" s="172"/>
      <c r="U263" s="78"/>
    </row>
    <row r="264" spans="1:21" ht="18.75" x14ac:dyDescent="0.2">
      <c r="A264" s="78"/>
      <c r="B264" s="124"/>
      <c r="C264" s="126" t="s">
        <v>295</v>
      </c>
      <c r="D264" s="122"/>
      <c r="E264" s="169" t="s">
        <v>42</v>
      </c>
      <c r="F264" s="79"/>
      <c r="G264" s="79"/>
      <c r="H264" s="79"/>
      <c r="I264" s="80">
        <f>IF(E264="Q1a",MucHoTro!$H$5,IF(E264="Q1b",MucHoTro!$H$6,IF(E264="Q2",MucHoTro!$H$7,IF(E264="Q3",MucHoTro!$H$8,IF(E264="Q4",MucHoTro!$H$9)))))</f>
        <v>1.2</v>
      </c>
      <c r="J264" s="78" t="b">
        <f>IF(F264="x",MucHoTro!$C$5,IF(G264="x",MucHoTro!$D$5,IF(H264="x",MucHoTro!$E$5)))</f>
        <v>0</v>
      </c>
      <c r="K264" s="81">
        <f t="shared" si="16"/>
        <v>0</v>
      </c>
      <c r="L264" s="126" t="s">
        <v>295</v>
      </c>
      <c r="M264" s="133"/>
      <c r="N264" s="83"/>
      <c r="O264" s="83" t="s">
        <v>13</v>
      </c>
      <c r="P264" s="83" t="s">
        <v>13</v>
      </c>
      <c r="Q264" s="83"/>
      <c r="R264" s="82"/>
      <c r="S264" s="187">
        <f>R263/N263</f>
        <v>3599999.9999999995</v>
      </c>
      <c r="T264" s="172"/>
      <c r="U264" s="78"/>
    </row>
    <row r="265" spans="1:21" ht="47.25" x14ac:dyDescent="0.2">
      <c r="A265" s="78">
        <v>92</v>
      </c>
      <c r="B265" s="124" t="s">
        <v>522</v>
      </c>
      <c r="C265" s="126" t="s">
        <v>839</v>
      </c>
      <c r="D265" s="122" t="s">
        <v>316</v>
      </c>
      <c r="E265" s="170" t="s">
        <v>9</v>
      </c>
      <c r="F265" s="79"/>
      <c r="G265" s="79"/>
      <c r="H265" s="79" t="s">
        <v>13</v>
      </c>
      <c r="I265" s="80">
        <f>IF(E265="Q1a",MucHoTro!$H$5,IF(E265="Q1b",MucHoTro!$H$6,IF(E265="Q2",MucHoTro!$H$7,IF(E265="Q3",MucHoTro!$H$8,IF(E265="Q4",MucHoTro!$H$9)))))</f>
        <v>1.1000000000000001</v>
      </c>
      <c r="J265" s="78">
        <f>IF(F265="x",MucHoTro!$C$5,IF(G265="x",MucHoTro!$D$5,IF(H265="x",MucHoTro!$E$5)))</f>
        <v>1</v>
      </c>
      <c r="K265" s="81">
        <f t="shared" si="16"/>
        <v>1.1000000000000001</v>
      </c>
      <c r="L265" s="126"/>
      <c r="M265" s="133"/>
      <c r="N265" s="83">
        <v>2</v>
      </c>
      <c r="O265" s="83"/>
      <c r="P265" s="83"/>
      <c r="Q265" s="83"/>
      <c r="R265" s="82">
        <f>K265*2000000</f>
        <v>2200000</v>
      </c>
      <c r="S265" s="187"/>
      <c r="T265" s="172"/>
      <c r="U265" s="78"/>
    </row>
    <row r="266" spans="1:21" ht="18.75" x14ac:dyDescent="0.2">
      <c r="A266" s="78"/>
      <c r="B266" s="124"/>
      <c r="C266" s="126" t="s">
        <v>293</v>
      </c>
      <c r="D266" s="122"/>
      <c r="E266" s="170" t="s">
        <v>9</v>
      </c>
      <c r="F266" s="79"/>
      <c r="G266" s="79"/>
      <c r="H266" s="79"/>
      <c r="I266" s="80">
        <f>IF(E266="Q1a",MucHoTro!$H$5,IF(E266="Q1b",MucHoTro!$H$6,IF(E266="Q2",MucHoTro!$H$7,IF(E266="Q3",MucHoTro!$H$8,IF(E266="Q4",MucHoTro!$H$9)))))</f>
        <v>1.1000000000000001</v>
      </c>
      <c r="J266" s="78" t="b">
        <f>IF(F266="x",MucHoTro!$C$5,IF(G266="x",MucHoTro!$D$5,IF(H266="x",MucHoTro!$E$5)))</f>
        <v>0</v>
      </c>
      <c r="K266" s="81">
        <f t="shared" si="16"/>
        <v>0</v>
      </c>
      <c r="L266" s="126" t="s">
        <v>293</v>
      </c>
      <c r="M266" s="133"/>
      <c r="N266" s="83"/>
      <c r="O266" s="83"/>
      <c r="P266" s="83" t="s">
        <v>13</v>
      </c>
      <c r="Q266" s="83"/>
      <c r="R266" s="82"/>
      <c r="S266" s="187">
        <f>$R$265/$N$265</f>
        <v>1100000</v>
      </c>
      <c r="T266" s="172"/>
      <c r="U266" s="78"/>
    </row>
    <row r="267" spans="1:21" ht="18.75" x14ac:dyDescent="0.2">
      <c r="A267" s="78"/>
      <c r="B267" s="124"/>
      <c r="C267" s="126" t="s">
        <v>347</v>
      </c>
      <c r="D267" s="122"/>
      <c r="E267" s="170" t="s">
        <v>9</v>
      </c>
      <c r="F267" s="79"/>
      <c r="G267" s="79"/>
      <c r="H267" s="79"/>
      <c r="I267" s="80">
        <f>IF(E267="Q1a",MucHoTro!$H$5,IF(E267="Q1b",MucHoTro!$H$6,IF(E267="Q2",MucHoTro!$H$7,IF(E267="Q3",MucHoTro!$H$8,IF(E267="Q4",MucHoTro!$H$9)))))</f>
        <v>1.1000000000000001</v>
      </c>
      <c r="J267" s="78" t="b">
        <f>IF(F267="x",MucHoTro!$C$5,IF(G267="x",MucHoTro!$D$5,IF(H267="x",MucHoTro!$E$5)))</f>
        <v>0</v>
      </c>
      <c r="K267" s="81">
        <f t="shared" si="16"/>
        <v>0</v>
      </c>
      <c r="L267" s="126" t="s">
        <v>347</v>
      </c>
      <c r="M267" s="133"/>
      <c r="N267" s="83"/>
      <c r="O267" s="83"/>
      <c r="P267" s="83" t="s">
        <v>13</v>
      </c>
      <c r="Q267" s="83"/>
      <c r="R267" s="82"/>
      <c r="S267" s="187">
        <f>$R$265/$N$265</f>
        <v>1100000</v>
      </c>
      <c r="T267" s="172"/>
      <c r="U267" s="78"/>
    </row>
    <row r="268" spans="1:21" ht="63" x14ac:dyDescent="0.2">
      <c r="A268" s="78">
        <v>93</v>
      </c>
      <c r="B268" s="130" t="s">
        <v>541</v>
      </c>
      <c r="C268" s="126" t="s">
        <v>542</v>
      </c>
      <c r="D268" s="122" t="s">
        <v>700</v>
      </c>
      <c r="E268" s="84" t="s">
        <v>10</v>
      </c>
      <c r="F268" s="79" t="s">
        <v>13</v>
      </c>
      <c r="G268" s="79"/>
      <c r="H268" s="79"/>
      <c r="I268" s="80">
        <f>IF(E268="Q1a",MucHoTro!$H$5,IF(E268="Q1b",MucHoTro!$H$6,IF(E268="Q2",MucHoTro!$H$7,IF(E268="Q3",MucHoTro!$H$8,IF(E268="Q4",MucHoTro!$H$9)))))</f>
        <v>0.9</v>
      </c>
      <c r="J268" s="78">
        <f>IF(F268="x",MucHoTro!$C$5,IF(G268="x",MucHoTro!$D$5,IF(H268="x",MucHoTro!$E$5)))</f>
        <v>1.5</v>
      </c>
      <c r="K268" s="81">
        <f t="shared" si="16"/>
        <v>1.35</v>
      </c>
      <c r="L268" s="126"/>
      <c r="M268" s="133"/>
      <c r="N268" s="83">
        <v>3</v>
      </c>
      <c r="O268" s="83"/>
      <c r="P268" s="83"/>
      <c r="Q268" s="83"/>
      <c r="R268" s="82">
        <f>K268*2000000</f>
        <v>2700000</v>
      </c>
      <c r="S268" s="187"/>
      <c r="T268" s="172"/>
      <c r="U268" s="78"/>
    </row>
    <row r="269" spans="1:21" ht="18.75" x14ac:dyDescent="0.2">
      <c r="A269" s="78"/>
      <c r="B269" s="130"/>
      <c r="C269" s="126" t="s">
        <v>671</v>
      </c>
      <c r="D269" s="122"/>
      <c r="E269" s="84" t="s">
        <v>10</v>
      </c>
      <c r="F269" s="79"/>
      <c r="G269" s="79"/>
      <c r="H269" s="79"/>
      <c r="I269" s="80">
        <f>IF(E269="Q1a",MucHoTro!$H$5,IF(E269="Q1b",MucHoTro!$H$6,IF(E269="Q2",MucHoTro!$H$7,IF(E269="Q3",MucHoTro!$H$8,IF(E269="Q4",MucHoTro!$H$9)))))</f>
        <v>0.9</v>
      </c>
      <c r="J269" s="78" t="b">
        <f>IF(F269="x",MucHoTro!$C$5,IF(G269="x",MucHoTro!$D$5,IF(H269="x",MucHoTro!$E$5)))</f>
        <v>0</v>
      </c>
      <c r="K269" s="81">
        <f t="shared" si="16"/>
        <v>0</v>
      </c>
      <c r="L269" s="126" t="s">
        <v>671</v>
      </c>
      <c r="M269" s="133"/>
      <c r="N269" s="83"/>
      <c r="O269" s="83" t="s">
        <v>13</v>
      </c>
      <c r="P269" s="83" t="s">
        <v>13</v>
      </c>
      <c r="Q269" s="83"/>
      <c r="R269" s="82"/>
      <c r="S269" s="187">
        <f>R268*0.6+R268*0.4/N268</f>
        <v>1980000</v>
      </c>
      <c r="T269" s="172"/>
      <c r="U269" s="78"/>
    </row>
    <row r="270" spans="1:21" ht="18.75" x14ac:dyDescent="0.2">
      <c r="A270" s="78"/>
      <c r="B270" s="130"/>
      <c r="C270" s="126" t="s">
        <v>672</v>
      </c>
      <c r="D270" s="122"/>
      <c r="E270" s="84" t="s">
        <v>10</v>
      </c>
      <c r="F270" s="79"/>
      <c r="G270" s="79"/>
      <c r="H270" s="79"/>
      <c r="I270" s="80">
        <f>IF(E270="Q1a",MucHoTro!$H$5,IF(E270="Q1b",MucHoTro!$H$6,IF(E270="Q2",MucHoTro!$H$7,IF(E270="Q3",MucHoTro!$H$8,IF(E270="Q4",MucHoTro!$H$9)))))</f>
        <v>0.9</v>
      </c>
      <c r="J270" s="78" t="b">
        <f>IF(F270="x",MucHoTro!$C$5,IF(G270="x",MucHoTro!$D$5,IF(H270="x",MucHoTro!$E$5)))</f>
        <v>0</v>
      </c>
      <c r="K270" s="81">
        <f t="shared" si="16"/>
        <v>0</v>
      </c>
      <c r="L270" s="126" t="s">
        <v>672</v>
      </c>
      <c r="M270" s="133"/>
      <c r="N270" s="83"/>
      <c r="O270" s="83"/>
      <c r="P270" s="83"/>
      <c r="Q270" s="83" t="s">
        <v>13</v>
      </c>
      <c r="R270" s="82"/>
      <c r="S270" s="187">
        <f>$R$268*0.4/$N$268</f>
        <v>360000</v>
      </c>
      <c r="T270" s="172"/>
      <c r="U270" s="78"/>
    </row>
    <row r="271" spans="1:21" ht="18.75" x14ac:dyDescent="0.2">
      <c r="A271" s="78"/>
      <c r="B271" s="130"/>
      <c r="C271" s="126" t="s">
        <v>673</v>
      </c>
      <c r="D271" s="122"/>
      <c r="E271" s="84" t="s">
        <v>10</v>
      </c>
      <c r="F271" s="79"/>
      <c r="G271" s="79"/>
      <c r="H271" s="79"/>
      <c r="I271" s="80">
        <f>IF(E271="Q1a",MucHoTro!$H$5,IF(E271="Q1b",MucHoTro!$H$6,IF(E271="Q2",MucHoTro!$H$7,IF(E271="Q3",MucHoTro!$H$8,IF(E271="Q4",MucHoTro!$H$9)))))</f>
        <v>0.9</v>
      </c>
      <c r="J271" s="78" t="b">
        <f>IF(F271="x",MucHoTro!$C$5,IF(G271="x",MucHoTro!$D$5,IF(H271="x",MucHoTro!$E$5)))</f>
        <v>0</v>
      </c>
      <c r="K271" s="81">
        <f t="shared" si="16"/>
        <v>0</v>
      </c>
      <c r="L271" s="126" t="s">
        <v>673</v>
      </c>
      <c r="M271" s="133"/>
      <c r="N271" s="83"/>
      <c r="O271" s="83"/>
      <c r="P271" s="83"/>
      <c r="Q271" s="83" t="s">
        <v>13</v>
      </c>
      <c r="R271" s="82"/>
      <c r="S271" s="187">
        <f>$R$268*0.4/$N$268</f>
        <v>360000</v>
      </c>
      <c r="T271" s="172"/>
      <c r="U271" s="78"/>
    </row>
    <row r="272" spans="1:21" ht="63" x14ac:dyDescent="0.2">
      <c r="A272" s="78">
        <v>94</v>
      </c>
      <c r="B272" s="124" t="s">
        <v>561</v>
      </c>
      <c r="C272" s="126" t="s">
        <v>562</v>
      </c>
      <c r="D272" s="122" t="s">
        <v>700</v>
      </c>
      <c r="E272" s="84" t="s">
        <v>10</v>
      </c>
      <c r="F272" s="79" t="s">
        <v>13</v>
      </c>
      <c r="G272" s="79"/>
      <c r="H272" s="79"/>
      <c r="I272" s="80">
        <f>IF(E272="Q1a",MucHoTro!$H$5,IF(E272="Q1b",MucHoTro!$H$6,IF(E272="Q2",MucHoTro!$H$7,IF(E272="Q3",MucHoTro!$H$8,IF(E272="Q4",MucHoTro!$H$9)))))</f>
        <v>0.9</v>
      </c>
      <c r="J272" s="78">
        <f>IF(F272="x",MucHoTro!$C$5,IF(G272="x",MucHoTro!$D$5,IF(H272="x",MucHoTro!$E$5)))</f>
        <v>1.5</v>
      </c>
      <c r="K272" s="81">
        <f t="shared" si="16"/>
        <v>1.35</v>
      </c>
      <c r="L272" s="126"/>
      <c r="M272" s="133"/>
      <c r="N272" s="83">
        <v>1</v>
      </c>
      <c r="O272" s="83"/>
      <c r="P272" s="83"/>
      <c r="Q272" s="83"/>
      <c r="R272" s="82">
        <f>K272*2000000</f>
        <v>2700000</v>
      </c>
      <c r="S272" s="187"/>
      <c r="T272" s="172"/>
      <c r="U272" s="78"/>
    </row>
    <row r="273" spans="1:21" ht="18.75" x14ac:dyDescent="0.2">
      <c r="A273" s="78"/>
      <c r="B273" s="124"/>
      <c r="C273" s="126" t="s">
        <v>658</v>
      </c>
      <c r="D273" s="122"/>
      <c r="E273" s="84" t="s">
        <v>10</v>
      </c>
      <c r="F273" s="79"/>
      <c r="G273" s="79"/>
      <c r="H273" s="79"/>
      <c r="I273" s="80">
        <f>IF(E273="Q1a",MucHoTro!$H$5,IF(E273="Q1b",MucHoTro!$H$6,IF(E273="Q2",MucHoTro!$H$7,IF(E273="Q3",MucHoTro!$H$8,IF(E273="Q4",MucHoTro!$H$9)))))</f>
        <v>0.9</v>
      </c>
      <c r="J273" s="78" t="b">
        <f>IF(F273="x",MucHoTro!$C$5,IF(G273="x",MucHoTro!$D$5,IF(H273="x",MucHoTro!$E$5)))</f>
        <v>0</v>
      </c>
      <c r="K273" s="81">
        <f t="shared" si="16"/>
        <v>0</v>
      </c>
      <c r="L273" s="126" t="s">
        <v>658</v>
      </c>
      <c r="M273" s="133"/>
      <c r="N273" s="83"/>
      <c r="O273" s="83" t="s">
        <v>13</v>
      </c>
      <c r="P273" s="83"/>
      <c r="Q273" s="83"/>
      <c r="R273" s="82"/>
      <c r="S273" s="187">
        <f>R272/N272</f>
        <v>2700000</v>
      </c>
      <c r="T273" s="172"/>
      <c r="U273" s="78"/>
    </row>
    <row r="274" spans="1:21" ht="63" x14ac:dyDescent="0.2">
      <c r="A274" s="78">
        <v>95</v>
      </c>
      <c r="B274" s="124" t="s">
        <v>568</v>
      </c>
      <c r="C274" s="126" t="s">
        <v>569</v>
      </c>
      <c r="D274" s="122" t="s">
        <v>700</v>
      </c>
      <c r="E274" s="84" t="s">
        <v>10</v>
      </c>
      <c r="F274" s="79" t="s">
        <v>13</v>
      </c>
      <c r="G274" s="79"/>
      <c r="H274" s="79"/>
      <c r="I274" s="80">
        <f>IF(E274="Q1a",MucHoTro!$H$5,IF(E274="Q1b",MucHoTro!$H$6,IF(E274="Q2",MucHoTro!$H$7,IF(E274="Q3",MucHoTro!$H$8,IF(E274="Q4",MucHoTro!$H$9)))))</f>
        <v>0.9</v>
      </c>
      <c r="J274" s="78">
        <f>IF(F274="x",MucHoTro!$C$5,IF(G274="x",MucHoTro!$D$5,IF(H274="x",MucHoTro!$E$5)))</f>
        <v>1.5</v>
      </c>
      <c r="K274" s="81">
        <f t="shared" si="16"/>
        <v>1.35</v>
      </c>
      <c r="L274" s="126"/>
      <c r="M274" s="133"/>
      <c r="N274" s="83">
        <v>3</v>
      </c>
      <c r="O274" s="83"/>
      <c r="P274" s="83"/>
      <c r="Q274" s="83"/>
      <c r="R274" s="82">
        <f>K274*2000000</f>
        <v>2700000</v>
      </c>
      <c r="S274" s="187"/>
      <c r="T274" s="172"/>
      <c r="U274" s="78"/>
    </row>
    <row r="275" spans="1:21" ht="18.75" x14ac:dyDescent="0.2">
      <c r="A275" s="78"/>
      <c r="B275" s="124"/>
      <c r="C275" s="126" t="s">
        <v>349</v>
      </c>
      <c r="D275" s="122"/>
      <c r="E275" s="84" t="s">
        <v>10</v>
      </c>
      <c r="F275" s="79"/>
      <c r="G275" s="79"/>
      <c r="H275" s="79"/>
      <c r="I275" s="80">
        <f>IF(E275="Q1a",MucHoTro!$H$5,IF(E275="Q1b",MucHoTro!$H$6,IF(E275="Q2",MucHoTro!$H$7,IF(E275="Q3",MucHoTro!$H$8,IF(E275="Q4",MucHoTro!$H$9)))))</f>
        <v>0.9</v>
      </c>
      <c r="J275" s="78" t="b">
        <f>IF(F275="x",MucHoTro!$C$5,IF(G275="x",MucHoTro!$D$5,IF(H275="x",MucHoTro!$E$5)))</f>
        <v>0</v>
      </c>
      <c r="K275" s="81">
        <f t="shared" si="16"/>
        <v>0</v>
      </c>
      <c r="L275" s="126" t="s">
        <v>349</v>
      </c>
      <c r="M275" s="133"/>
      <c r="N275" s="83"/>
      <c r="O275" s="83" t="s">
        <v>13</v>
      </c>
      <c r="P275" s="83" t="s">
        <v>13</v>
      </c>
      <c r="Q275" s="83"/>
      <c r="R275" s="82"/>
      <c r="S275" s="187">
        <f>R274*0.6+R274*0.4/N274</f>
        <v>1980000</v>
      </c>
      <c r="T275" s="172"/>
      <c r="U275" s="78"/>
    </row>
    <row r="276" spans="1:21" ht="18.75" x14ac:dyDescent="0.2">
      <c r="A276" s="78"/>
      <c r="B276" s="124"/>
      <c r="C276" s="126" t="s">
        <v>346</v>
      </c>
      <c r="D276" s="122"/>
      <c r="E276" s="84" t="s">
        <v>10</v>
      </c>
      <c r="F276" s="79"/>
      <c r="G276" s="79"/>
      <c r="H276" s="79"/>
      <c r="I276" s="80">
        <f>IF(E276="Q1a",MucHoTro!$H$5,IF(E276="Q1b",MucHoTro!$H$6,IF(E276="Q2",MucHoTro!$H$7,IF(E276="Q3",MucHoTro!$H$8,IF(E276="Q4",MucHoTro!$H$9)))))</f>
        <v>0.9</v>
      </c>
      <c r="J276" s="78" t="b">
        <f>IF(F276="x",MucHoTro!$C$5,IF(G276="x",MucHoTro!$D$5,IF(H276="x",MucHoTro!$E$5)))</f>
        <v>0</v>
      </c>
      <c r="K276" s="81">
        <f t="shared" si="16"/>
        <v>0</v>
      </c>
      <c r="L276" s="126" t="s">
        <v>346</v>
      </c>
      <c r="M276" s="133"/>
      <c r="N276" s="83"/>
      <c r="O276" s="83"/>
      <c r="P276" s="83"/>
      <c r="Q276" s="83" t="s">
        <v>13</v>
      </c>
      <c r="R276" s="82"/>
      <c r="S276" s="187">
        <f>$R$274*0.4/$N$274</f>
        <v>360000</v>
      </c>
      <c r="T276" s="172"/>
      <c r="U276" s="78"/>
    </row>
    <row r="277" spans="1:21" ht="18.75" x14ac:dyDescent="0.2">
      <c r="A277" s="78"/>
      <c r="B277" s="124"/>
      <c r="C277" s="126" t="s">
        <v>658</v>
      </c>
      <c r="D277" s="122"/>
      <c r="E277" s="84" t="s">
        <v>10</v>
      </c>
      <c r="F277" s="79"/>
      <c r="G277" s="79"/>
      <c r="H277" s="79"/>
      <c r="I277" s="80">
        <f>IF(E277="Q1a",MucHoTro!$H$5,IF(E277="Q1b",MucHoTro!$H$6,IF(E277="Q2",MucHoTro!$H$7,IF(E277="Q3",MucHoTro!$H$8,IF(E277="Q4",MucHoTro!$H$9)))))</f>
        <v>0.9</v>
      </c>
      <c r="J277" s="78" t="b">
        <f>IF(F277="x",MucHoTro!$C$5,IF(G277="x",MucHoTro!$D$5,IF(H277="x",MucHoTro!$E$5)))</f>
        <v>0</v>
      </c>
      <c r="K277" s="81">
        <f t="shared" si="16"/>
        <v>0</v>
      </c>
      <c r="L277" s="126" t="s">
        <v>658</v>
      </c>
      <c r="M277" s="133"/>
      <c r="N277" s="83"/>
      <c r="O277" s="83"/>
      <c r="P277" s="83"/>
      <c r="Q277" s="83" t="s">
        <v>13</v>
      </c>
      <c r="R277" s="82"/>
      <c r="S277" s="187">
        <f>$R$274*0.4/$N$274</f>
        <v>360000</v>
      </c>
      <c r="T277" s="172"/>
      <c r="U277" s="78"/>
    </row>
    <row r="278" spans="1:21" ht="63" x14ac:dyDescent="0.2">
      <c r="A278" s="78">
        <v>96</v>
      </c>
      <c r="B278" s="124" t="s">
        <v>578</v>
      </c>
      <c r="C278" s="125" t="s">
        <v>579</v>
      </c>
      <c r="D278" s="122" t="s">
        <v>752</v>
      </c>
      <c r="E278" s="84" t="s">
        <v>9</v>
      </c>
      <c r="F278" s="79"/>
      <c r="G278" s="79"/>
      <c r="H278" s="79" t="s">
        <v>13</v>
      </c>
      <c r="I278" s="80">
        <f>IF(E278="Q1a",MucHoTro!$H$5,IF(E278="Q1b",MucHoTro!$H$6,IF(E278="Q2",MucHoTro!$H$7,IF(E278="Q3",MucHoTro!$H$8,IF(E278="Q4",MucHoTro!$H$9)))))</f>
        <v>1.1000000000000001</v>
      </c>
      <c r="J278" s="78">
        <f>IF(F278="x",MucHoTro!$C$5,IF(G278="x",MucHoTro!$D$5,IF(H278="x",MucHoTro!$E$5)))</f>
        <v>1</v>
      </c>
      <c r="K278" s="81">
        <f t="shared" si="16"/>
        <v>1.1000000000000001</v>
      </c>
      <c r="L278" s="125"/>
      <c r="M278" s="133"/>
      <c r="N278" s="83">
        <v>1</v>
      </c>
      <c r="O278" s="83"/>
      <c r="P278" s="83"/>
      <c r="Q278" s="83"/>
      <c r="R278" s="82">
        <f>K278*2000000</f>
        <v>2200000</v>
      </c>
      <c r="S278" s="187"/>
      <c r="T278" s="172"/>
      <c r="U278" s="78"/>
    </row>
    <row r="279" spans="1:21" ht="18.75" x14ac:dyDescent="0.2">
      <c r="A279" s="78"/>
      <c r="B279" s="124"/>
      <c r="C279" s="126" t="s">
        <v>294</v>
      </c>
      <c r="D279" s="122"/>
      <c r="E279" s="84" t="s">
        <v>9</v>
      </c>
      <c r="F279" s="79"/>
      <c r="G279" s="79"/>
      <c r="H279" s="79"/>
      <c r="I279" s="80">
        <f>IF(E279="Q1a",MucHoTro!$H$5,IF(E279="Q1b",MucHoTro!$H$6,IF(E279="Q2",MucHoTro!$H$7,IF(E279="Q3",MucHoTro!$H$8,IF(E279="Q4",MucHoTro!$H$9)))))</f>
        <v>1.1000000000000001</v>
      </c>
      <c r="J279" s="78" t="b">
        <f>IF(F279="x",MucHoTro!$C$5,IF(G279="x",MucHoTro!$D$5,IF(H279="x",MucHoTro!$E$5)))</f>
        <v>0</v>
      </c>
      <c r="K279" s="81">
        <f t="shared" si="16"/>
        <v>0</v>
      </c>
      <c r="L279" s="126" t="s">
        <v>294</v>
      </c>
      <c r="M279" s="133"/>
      <c r="N279" s="83"/>
      <c r="O279" s="83"/>
      <c r="P279" s="83"/>
      <c r="Q279" s="83" t="s">
        <v>13</v>
      </c>
      <c r="R279" s="82"/>
      <c r="S279" s="187">
        <f>R278/N278</f>
        <v>2200000</v>
      </c>
      <c r="T279" s="172"/>
      <c r="U279" s="78"/>
    </row>
    <row r="280" spans="1:21" ht="63" x14ac:dyDescent="0.2">
      <c r="A280" s="78">
        <v>97</v>
      </c>
      <c r="B280" s="124" t="s">
        <v>582</v>
      </c>
      <c r="C280" s="125" t="s">
        <v>840</v>
      </c>
      <c r="D280" s="122" t="s">
        <v>316</v>
      </c>
      <c r="E280" s="170" t="s">
        <v>9</v>
      </c>
      <c r="F280" s="79"/>
      <c r="G280" s="79"/>
      <c r="H280" s="79" t="s">
        <v>13</v>
      </c>
      <c r="I280" s="80">
        <f>IF(E280="Q1a",MucHoTro!$H$5,IF(E280="Q1b",MucHoTro!$H$6,IF(E280="Q2",MucHoTro!$H$7,IF(E280="Q3",MucHoTro!$H$8,IF(E280="Q4",MucHoTro!$H$9)))))</f>
        <v>1.1000000000000001</v>
      </c>
      <c r="J280" s="78">
        <f>IF(F280="x",MucHoTro!$C$5,IF(G280="x",MucHoTro!$D$5,IF(H280="x",MucHoTro!$E$5)))</f>
        <v>1</v>
      </c>
      <c r="K280" s="81">
        <f t="shared" si="16"/>
        <v>1.1000000000000001</v>
      </c>
      <c r="L280" s="125"/>
      <c r="M280" s="133"/>
      <c r="N280" s="83">
        <v>1</v>
      </c>
      <c r="O280" s="83"/>
      <c r="P280" s="83"/>
      <c r="Q280" s="83"/>
      <c r="R280" s="82">
        <f>K280*2000000</f>
        <v>2200000</v>
      </c>
      <c r="S280" s="187"/>
      <c r="T280" s="172"/>
      <c r="U280" s="78"/>
    </row>
    <row r="281" spans="1:21" ht="18.75" x14ac:dyDescent="0.2">
      <c r="A281" s="78"/>
      <c r="B281" s="124"/>
      <c r="C281" s="126" t="s">
        <v>293</v>
      </c>
      <c r="D281" s="122"/>
      <c r="E281" s="170" t="s">
        <v>9</v>
      </c>
      <c r="F281" s="79"/>
      <c r="G281" s="79"/>
      <c r="H281" s="79"/>
      <c r="I281" s="80">
        <f>IF(E281="Q1a",MucHoTro!$H$5,IF(E281="Q1b",MucHoTro!$H$6,IF(E281="Q2",MucHoTro!$H$7,IF(E281="Q3",MucHoTro!$H$8,IF(E281="Q4",MucHoTro!$H$9)))))</f>
        <v>1.1000000000000001</v>
      </c>
      <c r="J281" s="78" t="b">
        <f>IF(F281="x",MucHoTro!$C$5,IF(G281="x",MucHoTro!$D$5,IF(H281="x",MucHoTro!$E$5)))</f>
        <v>0</v>
      </c>
      <c r="K281" s="81">
        <f t="shared" si="16"/>
        <v>0</v>
      </c>
      <c r="L281" s="126" t="s">
        <v>293</v>
      </c>
      <c r="M281" s="133"/>
      <c r="N281" s="83"/>
      <c r="O281" s="83"/>
      <c r="P281" s="83"/>
      <c r="Q281" s="83" t="s">
        <v>13</v>
      </c>
      <c r="R281" s="82"/>
      <c r="S281" s="187">
        <f>R280/N280</f>
        <v>2200000</v>
      </c>
      <c r="T281" s="172"/>
      <c r="U281" s="78"/>
    </row>
    <row r="282" spans="1:21" ht="47.25" x14ac:dyDescent="0.2">
      <c r="A282" s="78">
        <v>98</v>
      </c>
      <c r="B282" s="124" t="s">
        <v>587</v>
      </c>
      <c r="C282" s="125" t="s">
        <v>588</v>
      </c>
      <c r="D282" s="122" t="s">
        <v>753</v>
      </c>
      <c r="E282" s="169" t="s">
        <v>42</v>
      </c>
      <c r="F282" s="79"/>
      <c r="G282" s="79"/>
      <c r="H282" s="79" t="s">
        <v>13</v>
      </c>
      <c r="I282" s="80">
        <f>IF(E282="Q1a",MucHoTro!$H$5,IF(E282="Q1b",MucHoTro!$H$6,IF(E282="Q2",MucHoTro!$H$7,IF(E282="Q3",MucHoTro!$H$8,IF(E282="Q4",MucHoTro!$H$9)))))</f>
        <v>1.2</v>
      </c>
      <c r="J282" s="78">
        <f>IF(F282="x",MucHoTro!$C$5,IF(G282="x",MucHoTro!$D$5,IF(H282="x",MucHoTro!$E$5)))</f>
        <v>1</v>
      </c>
      <c r="K282" s="81">
        <f t="shared" si="16"/>
        <v>1.2</v>
      </c>
      <c r="L282" s="125"/>
      <c r="M282" s="133"/>
      <c r="N282" s="83">
        <v>1</v>
      </c>
      <c r="O282" s="83"/>
      <c r="P282" s="83"/>
      <c r="Q282" s="83"/>
      <c r="R282" s="82">
        <f>K282*2000000</f>
        <v>2400000</v>
      </c>
      <c r="S282" s="187"/>
      <c r="T282" s="172"/>
      <c r="U282" s="78"/>
    </row>
    <row r="283" spans="1:21" ht="18.75" x14ac:dyDescent="0.2">
      <c r="A283" s="78"/>
      <c r="B283" s="124"/>
      <c r="C283" s="126" t="s">
        <v>294</v>
      </c>
      <c r="D283" s="122"/>
      <c r="E283" s="169" t="s">
        <v>42</v>
      </c>
      <c r="F283" s="79"/>
      <c r="G283" s="79"/>
      <c r="H283" s="79"/>
      <c r="I283" s="80">
        <f>IF(E283="Q1a",MucHoTro!$H$5,IF(E283="Q1b",MucHoTro!$H$6,IF(E283="Q2",MucHoTro!$H$7,IF(E283="Q3",MucHoTro!$H$8,IF(E283="Q4",MucHoTro!$H$9)))))</f>
        <v>1.2</v>
      </c>
      <c r="J283" s="78" t="b">
        <f>IF(F283="x",MucHoTro!$C$5,IF(G283="x",MucHoTro!$D$5,IF(H283="x",MucHoTro!$E$5)))</f>
        <v>0</v>
      </c>
      <c r="K283" s="81">
        <f t="shared" si="16"/>
        <v>0</v>
      </c>
      <c r="L283" s="126" t="s">
        <v>294</v>
      </c>
      <c r="M283" s="133"/>
      <c r="N283" s="83"/>
      <c r="O283" s="83"/>
      <c r="P283" s="83"/>
      <c r="Q283" s="83" t="s">
        <v>13</v>
      </c>
      <c r="R283" s="82"/>
      <c r="S283" s="187">
        <f>R282/N282</f>
        <v>2400000</v>
      </c>
      <c r="T283" s="172"/>
      <c r="U283" s="78"/>
    </row>
    <row r="284" spans="1:21" ht="47.25" x14ac:dyDescent="0.2">
      <c r="A284" s="78">
        <v>99</v>
      </c>
      <c r="B284" s="124" t="s">
        <v>591</v>
      </c>
      <c r="C284" s="125" t="s">
        <v>592</v>
      </c>
      <c r="D284" s="122" t="s">
        <v>754</v>
      </c>
      <c r="E284" s="169" t="s">
        <v>42</v>
      </c>
      <c r="F284" s="79"/>
      <c r="G284" s="79"/>
      <c r="H284" s="79" t="s">
        <v>13</v>
      </c>
      <c r="I284" s="80">
        <f>IF(E284="Q1a",MucHoTro!$H$5,IF(E284="Q1b",MucHoTro!$H$6,IF(E284="Q2",MucHoTro!$H$7,IF(E284="Q3",MucHoTro!$H$8,IF(E284="Q4",MucHoTro!$H$9)))))</f>
        <v>1.2</v>
      </c>
      <c r="J284" s="78">
        <f>IF(F284="x",MucHoTro!$C$5,IF(G284="x",MucHoTro!$D$5,IF(H284="x",MucHoTro!$E$5)))</f>
        <v>1</v>
      </c>
      <c r="K284" s="81">
        <f t="shared" si="16"/>
        <v>1.2</v>
      </c>
      <c r="L284" s="125"/>
      <c r="M284" s="133"/>
      <c r="N284" s="83">
        <v>1</v>
      </c>
      <c r="O284" s="83"/>
      <c r="P284" s="83"/>
      <c r="Q284" s="83"/>
      <c r="R284" s="82">
        <f>K284*2000000</f>
        <v>2400000</v>
      </c>
      <c r="S284" s="187"/>
      <c r="T284" s="172"/>
      <c r="U284" s="78"/>
    </row>
    <row r="285" spans="1:21" ht="18.75" x14ac:dyDescent="0.2">
      <c r="A285" s="78"/>
      <c r="B285" s="124"/>
      <c r="C285" s="126" t="s">
        <v>658</v>
      </c>
      <c r="D285" s="122"/>
      <c r="E285" s="169" t="s">
        <v>42</v>
      </c>
      <c r="F285" s="79"/>
      <c r="G285" s="79"/>
      <c r="H285" s="79"/>
      <c r="I285" s="80">
        <f>IF(E285="Q1a",MucHoTro!$H$5,IF(E285="Q1b",MucHoTro!$H$6,IF(E285="Q2",MucHoTro!$H$7,IF(E285="Q3",MucHoTro!$H$8,IF(E285="Q4",MucHoTro!$H$9)))))</f>
        <v>1.2</v>
      </c>
      <c r="J285" s="78" t="b">
        <f>IF(F285="x",MucHoTro!$C$5,IF(G285="x",MucHoTro!$D$5,IF(H285="x",MucHoTro!$E$5)))</f>
        <v>0</v>
      </c>
      <c r="K285" s="81">
        <f t="shared" si="16"/>
        <v>0</v>
      </c>
      <c r="L285" s="126" t="s">
        <v>658</v>
      </c>
      <c r="M285" s="133"/>
      <c r="N285" s="83"/>
      <c r="O285" s="83"/>
      <c r="P285" s="83"/>
      <c r="Q285" s="83" t="s">
        <v>13</v>
      </c>
      <c r="R285" s="82"/>
      <c r="S285" s="187">
        <f>R284/N284</f>
        <v>2400000</v>
      </c>
      <c r="T285" s="172"/>
      <c r="U285" s="78"/>
    </row>
    <row r="286" spans="1:21" ht="63" x14ac:dyDescent="0.2">
      <c r="A286" s="78">
        <v>100</v>
      </c>
      <c r="B286" s="124" t="s">
        <v>613</v>
      </c>
      <c r="C286" s="126" t="s">
        <v>841</v>
      </c>
      <c r="D286" s="122" t="s">
        <v>700</v>
      </c>
      <c r="E286" s="84" t="s">
        <v>10</v>
      </c>
      <c r="F286" s="79" t="s">
        <v>13</v>
      </c>
      <c r="G286" s="79"/>
      <c r="H286" s="79"/>
      <c r="I286" s="80">
        <f>IF(E286="Q1a",MucHoTro!$H$5,IF(E286="Q1b",MucHoTro!$H$6,IF(E286="Q2",MucHoTro!$H$7,IF(E286="Q3",MucHoTro!$H$8,IF(E286="Q4",MucHoTro!$H$9)))))</f>
        <v>0.9</v>
      </c>
      <c r="J286" s="78">
        <f>IF(F286="x",MucHoTro!$C$5,IF(G286="x",MucHoTro!$D$5,IF(H286="x",MucHoTro!$E$5)))</f>
        <v>1.5</v>
      </c>
      <c r="K286" s="81">
        <f t="shared" si="16"/>
        <v>1.35</v>
      </c>
      <c r="L286" s="126"/>
      <c r="M286" s="133"/>
      <c r="N286" s="83">
        <v>5</v>
      </c>
      <c r="O286" s="83"/>
      <c r="P286" s="83"/>
      <c r="Q286" s="83"/>
      <c r="R286" s="82">
        <f>K286*2000000</f>
        <v>2700000</v>
      </c>
      <c r="S286" s="187"/>
      <c r="T286" s="172"/>
      <c r="U286" s="78"/>
    </row>
    <row r="287" spans="1:21" ht="18.75" x14ac:dyDescent="0.2">
      <c r="A287" s="78"/>
      <c r="B287" s="124"/>
      <c r="C287" s="126" t="s">
        <v>359</v>
      </c>
      <c r="D287" s="122"/>
      <c r="E287" s="84" t="s">
        <v>10</v>
      </c>
      <c r="F287" s="79"/>
      <c r="G287" s="79"/>
      <c r="H287" s="79"/>
      <c r="I287" s="80">
        <f>IF(E287="Q1a",MucHoTro!$H$5,IF(E287="Q1b",MucHoTro!$H$6,IF(E287="Q2",MucHoTro!$H$7,IF(E287="Q3",MucHoTro!$H$8,IF(E287="Q4",MucHoTro!$H$9)))))</f>
        <v>0.9</v>
      </c>
      <c r="J287" s="78" t="b">
        <f>IF(F287="x",MucHoTro!$C$5,IF(G287="x",MucHoTro!$D$5,IF(H287="x",MucHoTro!$E$5)))</f>
        <v>0</v>
      </c>
      <c r="K287" s="81">
        <f t="shared" si="16"/>
        <v>0</v>
      </c>
      <c r="L287" s="126" t="s">
        <v>359</v>
      </c>
      <c r="M287" s="133"/>
      <c r="N287" s="83"/>
      <c r="O287" s="83" t="s">
        <v>13</v>
      </c>
      <c r="P287" s="83" t="s">
        <v>13</v>
      </c>
      <c r="Q287" s="83"/>
      <c r="R287" s="82"/>
      <c r="S287" s="187">
        <f>R286*0.6+R286*0.4/N286</f>
        <v>1836000</v>
      </c>
      <c r="T287" s="172"/>
      <c r="U287" s="78"/>
    </row>
    <row r="288" spans="1:21" ht="18.75" x14ac:dyDescent="0.2">
      <c r="A288" s="78"/>
      <c r="B288" s="124"/>
      <c r="C288" s="126" t="s">
        <v>294</v>
      </c>
      <c r="D288" s="122"/>
      <c r="E288" s="84" t="s">
        <v>10</v>
      </c>
      <c r="F288" s="79"/>
      <c r="G288" s="79"/>
      <c r="H288" s="79"/>
      <c r="I288" s="80">
        <f>IF(E288="Q1a",MucHoTro!$H$5,IF(E288="Q1b",MucHoTro!$H$6,IF(E288="Q2",MucHoTro!$H$7,IF(E288="Q3",MucHoTro!$H$8,IF(E288="Q4",MucHoTro!$H$9)))))</f>
        <v>0.9</v>
      </c>
      <c r="J288" s="78" t="b">
        <f>IF(F288="x",MucHoTro!$C$5,IF(G288="x",MucHoTro!$D$5,IF(H288="x",MucHoTro!$E$5)))</f>
        <v>0</v>
      </c>
      <c r="K288" s="81">
        <f t="shared" si="16"/>
        <v>0</v>
      </c>
      <c r="L288" s="126" t="s">
        <v>294</v>
      </c>
      <c r="M288" s="133"/>
      <c r="N288" s="83"/>
      <c r="O288" s="83"/>
      <c r="P288" s="83"/>
      <c r="Q288" s="83" t="s">
        <v>13</v>
      </c>
      <c r="R288" s="82"/>
      <c r="S288" s="187">
        <f>$R$286*0.4/$N$286</f>
        <v>216000</v>
      </c>
      <c r="T288" s="172"/>
      <c r="U288" s="78"/>
    </row>
    <row r="289" spans="1:21" ht="18.75" x14ac:dyDescent="0.2">
      <c r="A289" s="78"/>
      <c r="B289" s="124"/>
      <c r="C289" s="126" t="s">
        <v>293</v>
      </c>
      <c r="D289" s="122"/>
      <c r="E289" s="170" t="s">
        <v>9</v>
      </c>
      <c r="F289" s="79"/>
      <c r="G289" s="79"/>
      <c r="H289" s="79"/>
      <c r="I289" s="80">
        <f>IF(E289="Q1a",MucHoTro!$H$5,IF(E289="Q1b",MucHoTro!$H$6,IF(E289="Q2",MucHoTro!$H$7,IF(E289="Q3",MucHoTro!$H$8,IF(E289="Q4",MucHoTro!$H$9)))))</f>
        <v>1.1000000000000001</v>
      </c>
      <c r="J289" s="78" t="b">
        <f>IF(F289="x",MucHoTro!$C$5,IF(G289="x",MucHoTro!$D$5,IF(H289="x",MucHoTro!$E$5)))</f>
        <v>0</v>
      </c>
      <c r="K289" s="81">
        <f t="shared" ref="K289" si="20">I289*J289</f>
        <v>0</v>
      </c>
      <c r="L289" s="126" t="s">
        <v>293</v>
      </c>
      <c r="M289" s="133"/>
      <c r="N289" s="83"/>
      <c r="O289" s="83"/>
      <c r="P289" s="83"/>
      <c r="Q289" s="83" t="s">
        <v>13</v>
      </c>
      <c r="R289" s="82"/>
      <c r="S289" s="187">
        <f t="shared" ref="S289:S291" si="21">$R$286*0.4/$N$286</f>
        <v>216000</v>
      </c>
      <c r="T289" s="172"/>
      <c r="U289" s="78"/>
    </row>
    <row r="290" spans="1:21" ht="18.75" x14ac:dyDescent="0.2">
      <c r="A290" s="78"/>
      <c r="B290" s="124"/>
      <c r="C290" s="126" t="s">
        <v>640</v>
      </c>
      <c r="D290" s="122"/>
      <c r="E290" s="170" t="s">
        <v>9</v>
      </c>
      <c r="F290" s="79"/>
      <c r="G290" s="79"/>
      <c r="H290" s="79"/>
      <c r="I290" s="80">
        <f>IF(E290="Q1a",MucHoTro!$H$5,IF(E290="Q1b",MucHoTro!$H$6,IF(E290="Q2",MucHoTro!$H$7,IF(E290="Q3",MucHoTro!$H$8,IF(E290="Q4",MucHoTro!$H$9)))))</f>
        <v>1.1000000000000001</v>
      </c>
      <c r="J290" s="78" t="b">
        <f>IF(F290="x",MucHoTro!$C$5,IF(G290="x",MucHoTro!$D$5,IF(H290="x",MucHoTro!$E$5)))</f>
        <v>0</v>
      </c>
      <c r="K290" s="81">
        <f t="shared" ref="K290" si="22">I290*J290</f>
        <v>0</v>
      </c>
      <c r="L290" s="126" t="s">
        <v>640</v>
      </c>
      <c r="M290" s="133"/>
      <c r="N290" s="83"/>
      <c r="O290" s="83"/>
      <c r="P290" s="83"/>
      <c r="Q290" s="83" t="s">
        <v>13</v>
      </c>
      <c r="R290" s="82"/>
      <c r="S290" s="187">
        <f t="shared" si="21"/>
        <v>216000</v>
      </c>
      <c r="T290" s="172"/>
      <c r="U290" s="78"/>
    </row>
    <row r="291" spans="1:21" ht="18.75" x14ac:dyDescent="0.2">
      <c r="A291" s="78"/>
      <c r="B291" s="124"/>
      <c r="C291" s="126" t="s">
        <v>792</v>
      </c>
      <c r="D291" s="122"/>
      <c r="E291" s="170"/>
      <c r="F291" s="79"/>
      <c r="G291" s="79"/>
      <c r="H291" s="79"/>
      <c r="I291" s="80" t="b">
        <f>IF(E291="Q1a",MucHoTro!$H$5,IF(E291="Q1b",MucHoTro!$H$6,IF(E291="Q2",MucHoTro!$H$7,IF(E291="Q3",MucHoTro!$H$8,IF(E291="Q4",MucHoTro!$H$9)))))</f>
        <v>0</v>
      </c>
      <c r="J291" s="78" t="b">
        <f>IF(F291="x",MucHoTro!$C$5,IF(G291="x",MucHoTro!$D$5,IF(H291="x",MucHoTro!$E$5)))</f>
        <v>0</v>
      </c>
      <c r="K291" s="81">
        <f t="shared" ref="K291" si="23">I291*J291</f>
        <v>0</v>
      </c>
      <c r="L291" s="126" t="s">
        <v>792</v>
      </c>
      <c r="M291" s="133"/>
      <c r="N291" s="83"/>
      <c r="O291" s="83"/>
      <c r="P291" s="83"/>
      <c r="Q291" s="83" t="s">
        <v>13</v>
      </c>
      <c r="R291" s="82"/>
      <c r="S291" s="187">
        <f t="shared" si="21"/>
        <v>216000</v>
      </c>
      <c r="T291" s="172"/>
      <c r="U291" s="78"/>
    </row>
    <row r="292" spans="1:21" ht="63" x14ac:dyDescent="0.2">
      <c r="A292" s="78">
        <v>101</v>
      </c>
      <c r="B292" s="124" t="s">
        <v>614</v>
      </c>
      <c r="C292" s="125" t="s">
        <v>615</v>
      </c>
      <c r="D292" s="122" t="s">
        <v>700</v>
      </c>
      <c r="E292" s="84" t="s">
        <v>10</v>
      </c>
      <c r="F292" s="79"/>
      <c r="G292" s="79"/>
      <c r="H292" s="79" t="s">
        <v>13</v>
      </c>
      <c r="I292" s="80">
        <f>IF(E292="Q1a",MucHoTro!$H$5,IF(E292="Q1b",MucHoTro!$H$6,IF(E292="Q2",MucHoTro!$H$7,IF(E292="Q3",MucHoTro!$H$8,IF(E292="Q4",MucHoTro!$H$9)))))</f>
        <v>0.9</v>
      </c>
      <c r="J292" s="78">
        <f>IF(F292="x",MucHoTro!$C$5,IF(G292="x",MucHoTro!$D$5,IF(H292="x",MucHoTro!$E$5)))</f>
        <v>1</v>
      </c>
      <c r="K292" s="81">
        <f t="shared" si="16"/>
        <v>0.9</v>
      </c>
      <c r="L292" s="125"/>
      <c r="M292" s="133"/>
      <c r="N292" s="83">
        <v>3</v>
      </c>
      <c r="O292" s="83"/>
      <c r="P292" s="83"/>
      <c r="Q292" s="83"/>
      <c r="R292" s="82">
        <f>K292*2000000</f>
        <v>1800000</v>
      </c>
      <c r="S292" s="187"/>
      <c r="T292" s="172"/>
      <c r="U292" s="78"/>
    </row>
    <row r="293" spans="1:21" ht="18.75" x14ac:dyDescent="0.2">
      <c r="A293" s="78"/>
      <c r="B293" s="124"/>
      <c r="C293" s="126" t="s">
        <v>293</v>
      </c>
      <c r="D293" s="122"/>
      <c r="E293" s="84" t="s">
        <v>10</v>
      </c>
      <c r="F293" s="79"/>
      <c r="G293" s="79"/>
      <c r="H293" s="79"/>
      <c r="I293" s="80">
        <f>IF(E293="Q1a",MucHoTro!$H$5,IF(E293="Q1b",MucHoTro!$H$6,IF(E293="Q2",MucHoTro!$H$7,IF(E293="Q3",MucHoTro!$H$8,IF(E293="Q4",MucHoTro!$H$9)))))</f>
        <v>0.9</v>
      </c>
      <c r="J293" s="78" t="b">
        <f>IF(F293="x",MucHoTro!$C$5,IF(G293="x",MucHoTro!$D$5,IF(H293="x",MucHoTro!$E$5)))</f>
        <v>0</v>
      </c>
      <c r="K293" s="81">
        <f t="shared" ref="K293:K422" si="24">I293*J293</f>
        <v>0</v>
      </c>
      <c r="L293" s="126" t="s">
        <v>293</v>
      </c>
      <c r="M293" s="133"/>
      <c r="N293" s="83"/>
      <c r="O293" s="83"/>
      <c r="P293" s="83"/>
      <c r="Q293" s="83" t="s">
        <v>13</v>
      </c>
      <c r="R293" s="82"/>
      <c r="S293" s="187">
        <f>$R$292/$N$292</f>
        <v>600000</v>
      </c>
      <c r="T293" s="172"/>
      <c r="U293" s="78"/>
    </row>
    <row r="294" spans="1:21" ht="18.75" x14ac:dyDescent="0.2">
      <c r="A294" s="78"/>
      <c r="B294" s="124"/>
      <c r="C294" s="126" t="s">
        <v>674</v>
      </c>
      <c r="D294" s="122"/>
      <c r="E294" s="84" t="s">
        <v>10</v>
      </c>
      <c r="F294" s="79"/>
      <c r="G294" s="79"/>
      <c r="H294" s="79"/>
      <c r="I294" s="80">
        <f>IF(E294="Q1a",MucHoTro!$H$5,IF(E294="Q1b",MucHoTro!$H$6,IF(E294="Q2",MucHoTro!$H$7,IF(E294="Q3",MucHoTro!$H$8,IF(E294="Q4",MucHoTro!$H$9)))))</f>
        <v>0.9</v>
      </c>
      <c r="J294" s="78" t="b">
        <f>IF(F294="x",MucHoTro!$C$5,IF(G294="x",MucHoTro!$D$5,IF(H294="x",MucHoTro!$E$5)))</f>
        <v>0</v>
      </c>
      <c r="K294" s="81">
        <f t="shared" si="24"/>
        <v>0</v>
      </c>
      <c r="L294" s="126" t="s">
        <v>674</v>
      </c>
      <c r="M294" s="133"/>
      <c r="N294" s="83"/>
      <c r="O294" s="83"/>
      <c r="P294" s="83"/>
      <c r="Q294" s="83" t="s">
        <v>13</v>
      </c>
      <c r="R294" s="82"/>
      <c r="S294" s="187">
        <f t="shared" ref="S294:S295" si="25">$R$292/$N$292</f>
        <v>600000</v>
      </c>
      <c r="T294" s="172"/>
      <c r="U294" s="78"/>
    </row>
    <row r="295" spans="1:21" ht="18.75" x14ac:dyDescent="0.2">
      <c r="A295" s="78"/>
      <c r="B295" s="124"/>
      <c r="C295" s="126" t="s">
        <v>675</v>
      </c>
      <c r="D295" s="122"/>
      <c r="E295" s="84" t="s">
        <v>10</v>
      </c>
      <c r="F295" s="79"/>
      <c r="G295" s="79"/>
      <c r="H295" s="79"/>
      <c r="I295" s="80">
        <f>IF(E295="Q1a",MucHoTro!$H$5,IF(E295="Q1b",MucHoTro!$H$6,IF(E295="Q2",MucHoTro!$H$7,IF(E295="Q3",MucHoTro!$H$8,IF(E295="Q4",MucHoTro!$H$9)))))</f>
        <v>0.9</v>
      </c>
      <c r="J295" s="78" t="b">
        <f>IF(F295="x",MucHoTro!$C$5,IF(G295="x",MucHoTro!$D$5,IF(H295="x",MucHoTro!$E$5)))</f>
        <v>0</v>
      </c>
      <c r="K295" s="81">
        <f t="shared" si="24"/>
        <v>0</v>
      </c>
      <c r="L295" s="126" t="s">
        <v>675</v>
      </c>
      <c r="M295" s="133"/>
      <c r="N295" s="83"/>
      <c r="O295" s="83"/>
      <c r="P295" s="83"/>
      <c r="Q295" s="83" t="s">
        <v>13</v>
      </c>
      <c r="R295" s="82"/>
      <c r="S295" s="187">
        <f t="shared" si="25"/>
        <v>600000</v>
      </c>
      <c r="T295" s="172"/>
      <c r="U295" s="78"/>
    </row>
    <row r="296" spans="1:21" ht="63" x14ac:dyDescent="0.2">
      <c r="A296" s="78">
        <v>102</v>
      </c>
      <c r="B296" s="124" t="s">
        <v>618</v>
      </c>
      <c r="C296" s="125" t="s">
        <v>619</v>
      </c>
      <c r="D296" s="122" t="s">
        <v>755</v>
      </c>
      <c r="E296" s="84" t="s">
        <v>10</v>
      </c>
      <c r="F296" s="79"/>
      <c r="G296" s="79"/>
      <c r="H296" s="79" t="s">
        <v>13</v>
      </c>
      <c r="I296" s="80">
        <f>IF(E296="Q1a",MucHoTro!$H$5,IF(E296="Q1b",MucHoTro!$H$6,IF(E296="Q2",MucHoTro!$H$7,IF(E296="Q3",MucHoTro!$H$8,IF(E296="Q4",MucHoTro!$H$9)))))</f>
        <v>0.9</v>
      </c>
      <c r="J296" s="78">
        <f>IF(F296="x",MucHoTro!$C$5,IF(G296="x",MucHoTro!$D$5,IF(H296="x",MucHoTro!$E$5)))</f>
        <v>1</v>
      </c>
      <c r="K296" s="81">
        <f t="shared" si="24"/>
        <v>0.9</v>
      </c>
      <c r="L296" s="125"/>
      <c r="M296" s="133"/>
      <c r="N296" s="83">
        <v>1</v>
      </c>
      <c r="O296" s="83"/>
      <c r="P296" s="83"/>
      <c r="Q296" s="83"/>
      <c r="R296" s="82">
        <f>K296*2000000</f>
        <v>1800000</v>
      </c>
      <c r="S296" s="187"/>
      <c r="T296" s="172"/>
      <c r="U296" s="78"/>
    </row>
    <row r="297" spans="1:21" ht="18.75" x14ac:dyDescent="0.2">
      <c r="A297" s="78"/>
      <c r="B297" s="124"/>
      <c r="C297" s="126" t="s">
        <v>676</v>
      </c>
      <c r="D297" s="122"/>
      <c r="E297" s="84" t="s">
        <v>10</v>
      </c>
      <c r="F297" s="79"/>
      <c r="G297" s="79"/>
      <c r="H297" s="79"/>
      <c r="I297" s="80">
        <f>IF(E297="Q1a",MucHoTro!$H$5,IF(E297="Q1b",MucHoTro!$H$6,IF(E297="Q2",MucHoTro!$H$7,IF(E297="Q3",MucHoTro!$H$8,IF(E297="Q4",MucHoTro!$H$9)))))</f>
        <v>0.9</v>
      </c>
      <c r="J297" s="78" t="b">
        <f>IF(F297="x",MucHoTro!$C$5,IF(G297="x",MucHoTro!$D$5,IF(H297="x",MucHoTro!$E$5)))</f>
        <v>0</v>
      </c>
      <c r="K297" s="81">
        <f t="shared" si="24"/>
        <v>0</v>
      </c>
      <c r="L297" s="126" t="s">
        <v>676</v>
      </c>
      <c r="M297" s="133"/>
      <c r="N297" s="83"/>
      <c r="O297" s="83"/>
      <c r="P297" s="83"/>
      <c r="Q297" s="83" t="s">
        <v>13</v>
      </c>
      <c r="R297" s="82"/>
      <c r="S297" s="187">
        <f>R296/N296</f>
        <v>1800000</v>
      </c>
      <c r="T297" s="172"/>
      <c r="U297" s="78"/>
    </row>
    <row r="298" spans="1:21" ht="63" x14ac:dyDescent="0.2">
      <c r="A298" s="78">
        <v>103</v>
      </c>
      <c r="B298" s="130" t="s">
        <v>432</v>
      </c>
      <c r="C298" s="126" t="s">
        <v>433</v>
      </c>
      <c r="D298" s="122" t="s">
        <v>756</v>
      </c>
      <c r="E298" s="169" t="s">
        <v>43</v>
      </c>
      <c r="F298" s="79" t="s">
        <v>13</v>
      </c>
      <c r="G298" s="79"/>
      <c r="H298" s="79"/>
      <c r="I298" s="80">
        <f>IF(E298="Q1a",MucHoTro!$H$5,IF(E298="Q1b",MucHoTro!$H$6,IF(E298="Q2",MucHoTro!$H$7,IF(E298="Q3",MucHoTro!$H$8,IF(E298="Q4",MucHoTro!$H$9)))))</f>
        <v>2</v>
      </c>
      <c r="J298" s="78">
        <f>IF(F298="x",MucHoTro!$C$5,IF(G298="x",MucHoTro!$D$5,IF(H298="x",MucHoTro!$E$5)))</f>
        <v>1.5</v>
      </c>
      <c r="K298" s="81">
        <f t="shared" si="24"/>
        <v>3</v>
      </c>
      <c r="L298" s="126"/>
      <c r="M298" s="133"/>
      <c r="N298" s="83">
        <v>1</v>
      </c>
      <c r="O298" s="83"/>
      <c r="P298" s="83"/>
      <c r="Q298" s="83"/>
      <c r="R298" s="82">
        <f>K298*2000000</f>
        <v>6000000</v>
      </c>
      <c r="S298" s="187"/>
      <c r="T298" s="172"/>
      <c r="U298" s="78"/>
    </row>
    <row r="299" spans="1:21" ht="18.75" x14ac:dyDescent="0.2">
      <c r="A299" s="78"/>
      <c r="B299" s="130"/>
      <c r="C299" s="126" t="s">
        <v>298</v>
      </c>
      <c r="D299" s="122"/>
      <c r="E299" s="169" t="s">
        <v>43</v>
      </c>
      <c r="F299" s="79"/>
      <c r="G299" s="79"/>
      <c r="H299" s="79"/>
      <c r="I299" s="80">
        <f>IF(E299="Q1a",MucHoTro!$H$5,IF(E299="Q1b",MucHoTro!$H$6,IF(E299="Q2",MucHoTro!$H$7,IF(E299="Q3",MucHoTro!$H$8,IF(E299="Q4",MucHoTro!$H$9)))))</f>
        <v>2</v>
      </c>
      <c r="J299" s="78" t="b">
        <f>IF(F299="x",MucHoTro!$C$5,IF(G299="x",MucHoTro!$D$5,IF(H299="x",MucHoTro!$E$5)))</f>
        <v>0</v>
      </c>
      <c r="K299" s="81">
        <f t="shared" si="24"/>
        <v>0</v>
      </c>
      <c r="L299" s="126" t="s">
        <v>298</v>
      </c>
      <c r="M299" s="133"/>
      <c r="N299" s="83"/>
      <c r="O299" s="83" t="s">
        <v>13</v>
      </c>
      <c r="P299" s="83" t="s">
        <v>13</v>
      </c>
      <c r="Q299" s="83"/>
      <c r="R299" s="82"/>
      <c r="S299" s="187">
        <f>R298/N298</f>
        <v>6000000</v>
      </c>
      <c r="T299" s="172"/>
      <c r="U299" s="78"/>
    </row>
    <row r="300" spans="1:21" ht="63" x14ac:dyDescent="0.2">
      <c r="A300" s="78">
        <v>104</v>
      </c>
      <c r="B300" s="130" t="s">
        <v>785</v>
      </c>
      <c r="C300" s="126" t="s">
        <v>842</v>
      </c>
      <c r="D300" s="122" t="s">
        <v>700</v>
      </c>
      <c r="E300" s="84" t="s">
        <v>10</v>
      </c>
      <c r="F300" s="79" t="s">
        <v>13</v>
      </c>
      <c r="G300" s="79"/>
      <c r="H300" s="79"/>
      <c r="I300" s="80">
        <f>IF(E300="Q1a",MucHoTro!$H$5,IF(E300="Q1b",MucHoTro!$H$6,IF(E300="Q2",MucHoTro!$H$7,IF(E300="Q3",MucHoTro!$H$8,IF(E300="Q4",MucHoTro!$H$9)))))</f>
        <v>0.9</v>
      </c>
      <c r="J300" s="78">
        <f>IF(F300="x",MucHoTro!$C$5,IF(G300="x",MucHoTro!$D$5,IF(H300="x",MucHoTro!$E$5)))</f>
        <v>1.5</v>
      </c>
      <c r="K300" s="81">
        <f t="shared" ref="K300" si="26">I300*J300</f>
        <v>1.35</v>
      </c>
      <c r="L300" s="126"/>
      <c r="M300" s="133"/>
      <c r="N300" s="83">
        <v>3</v>
      </c>
      <c r="O300" s="83"/>
      <c r="P300" s="83"/>
      <c r="Q300" s="83"/>
      <c r="R300" s="82">
        <f>K300*2000000</f>
        <v>2700000</v>
      </c>
      <c r="S300" s="187"/>
      <c r="T300" s="172"/>
      <c r="U300" s="78" t="s">
        <v>774</v>
      </c>
    </row>
    <row r="301" spans="1:21" ht="18.75" x14ac:dyDescent="0.2">
      <c r="A301" s="78"/>
      <c r="B301" s="130"/>
      <c r="C301" s="126" t="s">
        <v>663</v>
      </c>
      <c r="D301" s="122"/>
      <c r="E301" s="84" t="s">
        <v>10</v>
      </c>
      <c r="F301" s="79"/>
      <c r="G301" s="79"/>
      <c r="H301" s="79"/>
      <c r="I301" s="80">
        <f>IF(E301="Q1a",MucHoTro!$H$5,IF(E301="Q1b",MucHoTro!$H$6,IF(E301="Q2",MucHoTro!$H$7,IF(E301="Q3",MucHoTro!$H$8,IF(E301="Q4",MucHoTro!$H$9)))))</f>
        <v>0.9</v>
      </c>
      <c r="J301" s="78" t="b">
        <f>IF(F301="x",MucHoTro!$C$5,IF(G301="x",MucHoTro!$D$5,IF(H301="x",MucHoTro!$E$5)))</f>
        <v>0</v>
      </c>
      <c r="K301" s="81">
        <f t="shared" ref="K301:K303" si="27">I301*J301</f>
        <v>0</v>
      </c>
      <c r="L301" s="126" t="s">
        <v>663</v>
      </c>
      <c r="M301" s="133"/>
      <c r="N301" s="83"/>
      <c r="O301" s="83" t="s">
        <v>13</v>
      </c>
      <c r="P301" s="83" t="s">
        <v>13</v>
      </c>
      <c r="Q301" s="83"/>
      <c r="R301" s="82"/>
      <c r="S301" s="187">
        <f>R300*0.6+R300*0.4/N300</f>
        <v>1980000</v>
      </c>
      <c r="T301" s="172"/>
      <c r="U301" s="78"/>
    </row>
    <row r="302" spans="1:21" ht="18.75" x14ac:dyDescent="0.2">
      <c r="A302" s="78"/>
      <c r="B302" s="130"/>
      <c r="C302" s="126" t="s">
        <v>662</v>
      </c>
      <c r="D302" s="122"/>
      <c r="E302" s="84" t="s">
        <v>10</v>
      </c>
      <c r="F302" s="79"/>
      <c r="G302" s="79"/>
      <c r="H302" s="79"/>
      <c r="I302" s="80">
        <f>IF(E302="Q1a",MucHoTro!$H$5,IF(E302="Q1b",MucHoTro!$H$6,IF(E302="Q2",MucHoTro!$H$7,IF(E302="Q3",MucHoTro!$H$8,IF(E302="Q4",MucHoTro!$H$9)))))</f>
        <v>0.9</v>
      </c>
      <c r="J302" s="78" t="b">
        <f>IF(F302="x",MucHoTro!$C$5,IF(G302="x",MucHoTro!$D$5,IF(H302="x",MucHoTro!$E$5)))</f>
        <v>0</v>
      </c>
      <c r="K302" s="81">
        <f t="shared" si="27"/>
        <v>0</v>
      </c>
      <c r="L302" s="126" t="s">
        <v>662</v>
      </c>
      <c r="M302" s="133"/>
      <c r="N302" s="83"/>
      <c r="O302" s="83"/>
      <c r="P302" s="83"/>
      <c r="Q302" s="83" t="s">
        <v>13</v>
      </c>
      <c r="R302" s="82"/>
      <c r="S302" s="187">
        <f>$R$300*0.4/$N$300</f>
        <v>360000</v>
      </c>
      <c r="T302" s="172"/>
      <c r="U302" s="78"/>
    </row>
    <row r="303" spans="1:21" ht="18.75" x14ac:dyDescent="0.2">
      <c r="A303" s="78"/>
      <c r="B303" s="130"/>
      <c r="C303" s="126" t="s">
        <v>296</v>
      </c>
      <c r="D303" s="122"/>
      <c r="E303" s="84" t="s">
        <v>10</v>
      </c>
      <c r="F303" s="79"/>
      <c r="G303" s="79"/>
      <c r="H303" s="79"/>
      <c r="I303" s="80">
        <f>IF(E303="Q1a",MucHoTro!$H$5,IF(E303="Q1b",MucHoTro!$H$6,IF(E303="Q2",MucHoTro!$H$7,IF(E303="Q3",MucHoTro!$H$8,IF(E303="Q4",MucHoTro!$H$9)))))</f>
        <v>0.9</v>
      </c>
      <c r="J303" s="78" t="b">
        <f>IF(F303="x",MucHoTro!$C$5,IF(G303="x",MucHoTro!$D$5,IF(H303="x",MucHoTro!$E$5)))</f>
        <v>0</v>
      </c>
      <c r="K303" s="81">
        <f t="shared" si="27"/>
        <v>0</v>
      </c>
      <c r="L303" s="126" t="s">
        <v>296</v>
      </c>
      <c r="M303" s="133"/>
      <c r="N303" s="83"/>
      <c r="O303" s="83"/>
      <c r="P303" s="83"/>
      <c r="Q303" s="83" t="s">
        <v>13</v>
      </c>
      <c r="R303" s="82"/>
      <c r="S303" s="187">
        <f>$R$300*0.4/$N$300</f>
        <v>360000</v>
      </c>
      <c r="T303" s="172"/>
      <c r="U303" s="78"/>
    </row>
    <row r="304" spans="1:21" ht="63" x14ac:dyDescent="0.2">
      <c r="A304" s="78">
        <v>105</v>
      </c>
      <c r="B304" s="130" t="s">
        <v>786</v>
      </c>
      <c r="C304" s="125" t="s">
        <v>787</v>
      </c>
      <c r="D304" s="122" t="s">
        <v>700</v>
      </c>
      <c r="E304" s="84" t="s">
        <v>10</v>
      </c>
      <c r="F304" s="79" t="s">
        <v>13</v>
      </c>
      <c r="G304" s="79"/>
      <c r="H304" s="79"/>
      <c r="I304" s="80">
        <f>IF(E304="Q1a",MucHoTro!$H$5,IF(E304="Q1b",MucHoTro!$H$6,IF(E304="Q2",MucHoTro!$H$7,IF(E304="Q3",MucHoTro!$H$8,IF(E304="Q4",MucHoTro!$H$9)))))</f>
        <v>0.9</v>
      </c>
      <c r="J304" s="78">
        <f>IF(F304="x",MucHoTro!$C$5,IF(G304="x",MucHoTro!$D$5,IF(H304="x",MucHoTro!$E$5)))</f>
        <v>1.5</v>
      </c>
      <c r="K304" s="81">
        <f t="shared" ref="K304" si="28">I304*J304</f>
        <v>1.35</v>
      </c>
      <c r="L304" s="125"/>
      <c r="M304" s="133"/>
      <c r="N304" s="83">
        <v>4</v>
      </c>
      <c r="O304" s="83"/>
      <c r="P304" s="83"/>
      <c r="Q304" s="83"/>
      <c r="R304" s="82">
        <f>K304*2000000</f>
        <v>2700000</v>
      </c>
      <c r="S304" s="187"/>
      <c r="T304" s="172"/>
      <c r="U304" s="78" t="s">
        <v>774</v>
      </c>
    </row>
    <row r="305" spans="1:21" ht="18.75" x14ac:dyDescent="0.2">
      <c r="A305" s="78"/>
      <c r="B305" s="130"/>
      <c r="C305" s="126" t="s">
        <v>659</v>
      </c>
      <c r="D305" s="122"/>
      <c r="E305" s="84" t="s">
        <v>10</v>
      </c>
      <c r="F305" s="79"/>
      <c r="G305" s="79"/>
      <c r="H305" s="79"/>
      <c r="I305" s="80">
        <f>IF(E305="Q1a",MucHoTro!$H$5,IF(E305="Q1b",MucHoTro!$H$6,IF(E305="Q2",MucHoTro!$H$7,IF(E305="Q3",MucHoTro!$H$8,IF(E305="Q4",MucHoTro!$H$9)))))</f>
        <v>0.9</v>
      </c>
      <c r="J305" s="78" t="b">
        <f>IF(F305="x",MucHoTro!$C$5,IF(G305="x",MucHoTro!$D$5,IF(H305="x",MucHoTro!$E$5)))</f>
        <v>0</v>
      </c>
      <c r="K305" s="81">
        <f t="shared" ref="K305:K308" si="29">I305*J305</f>
        <v>0</v>
      </c>
      <c r="L305" s="126" t="s">
        <v>659</v>
      </c>
      <c r="M305" s="133"/>
      <c r="N305" s="83"/>
      <c r="O305" s="83" t="s">
        <v>13</v>
      </c>
      <c r="P305" s="83" t="s">
        <v>13</v>
      </c>
      <c r="Q305" s="83"/>
      <c r="R305" s="82"/>
      <c r="S305" s="187">
        <f>R304*0.6+R304*0.4/N304</f>
        <v>1890000</v>
      </c>
      <c r="T305" s="172"/>
      <c r="U305" s="78"/>
    </row>
    <row r="306" spans="1:21" ht="18.75" x14ac:dyDescent="0.2">
      <c r="A306" s="78"/>
      <c r="B306" s="130"/>
      <c r="C306" s="126" t="s">
        <v>657</v>
      </c>
      <c r="D306" s="122"/>
      <c r="E306" s="84" t="s">
        <v>10</v>
      </c>
      <c r="F306" s="79"/>
      <c r="G306" s="79"/>
      <c r="H306" s="79"/>
      <c r="I306" s="80">
        <f>IF(E306="Q1a",MucHoTro!$H$5,IF(E306="Q1b",MucHoTro!$H$6,IF(E306="Q2",MucHoTro!$H$7,IF(E306="Q3",MucHoTro!$H$8,IF(E306="Q4",MucHoTro!$H$9)))))</f>
        <v>0.9</v>
      </c>
      <c r="J306" s="78" t="b">
        <f>IF(F306="x",MucHoTro!$C$5,IF(G306="x",MucHoTro!$D$5,IF(H306="x",MucHoTro!$E$5)))</f>
        <v>0</v>
      </c>
      <c r="K306" s="81">
        <f t="shared" si="29"/>
        <v>0</v>
      </c>
      <c r="L306" s="126" t="s">
        <v>657</v>
      </c>
      <c r="M306" s="133"/>
      <c r="N306" s="83"/>
      <c r="O306" s="83"/>
      <c r="P306" s="83"/>
      <c r="Q306" s="83" t="s">
        <v>13</v>
      </c>
      <c r="R306" s="82"/>
      <c r="S306" s="187">
        <f>$R$304*0.4/$N$304</f>
        <v>270000</v>
      </c>
      <c r="T306" s="172"/>
      <c r="U306" s="78"/>
    </row>
    <row r="307" spans="1:21" ht="18.75" x14ac:dyDescent="0.2">
      <c r="A307" s="78"/>
      <c r="B307" s="130"/>
      <c r="C307" s="126" t="s">
        <v>665</v>
      </c>
      <c r="D307" s="122"/>
      <c r="E307" s="84" t="s">
        <v>10</v>
      </c>
      <c r="F307" s="79"/>
      <c r="G307" s="79"/>
      <c r="H307" s="79"/>
      <c r="I307" s="80">
        <f>IF(E307="Q1a",MucHoTro!$H$5,IF(E307="Q1b",MucHoTro!$H$6,IF(E307="Q2",MucHoTro!$H$7,IF(E307="Q3",MucHoTro!$H$8,IF(E307="Q4",MucHoTro!$H$9)))))</f>
        <v>0.9</v>
      </c>
      <c r="J307" s="78" t="b">
        <f>IF(F307="x",MucHoTro!$C$5,IF(G307="x",MucHoTro!$D$5,IF(H307="x",MucHoTro!$E$5)))</f>
        <v>0</v>
      </c>
      <c r="K307" s="81">
        <f t="shared" si="29"/>
        <v>0</v>
      </c>
      <c r="L307" s="126" t="s">
        <v>665</v>
      </c>
      <c r="M307" s="133"/>
      <c r="N307" s="83"/>
      <c r="O307" s="83"/>
      <c r="P307" s="83"/>
      <c r="Q307" s="83" t="s">
        <v>13</v>
      </c>
      <c r="R307" s="82"/>
      <c r="S307" s="187">
        <f t="shared" ref="S307:S308" si="30">$R$304*0.4/$N$304</f>
        <v>270000</v>
      </c>
      <c r="T307" s="172"/>
      <c r="U307" s="78"/>
    </row>
    <row r="308" spans="1:21" ht="18.75" x14ac:dyDescent="0.2">
      <c r="A308" s="78"/>
      <c r="B308" s="130"/>
      <c r="C308" s="126" t="s">
        <v>669</v>
      </c>
      <c r="D308" s="122"/>
      <c r="E308" s="84" t="s">
        <v>10</v>
      </c>
      <c r="F308" s="79"/>
      <c r="G308" s="79"/>
      <c r="H308" s="79"/>
      <c r="I308" s="80">
        <f>IF(E308="Q1a",MucHoTro!$H$5,IF(E308="Q1b",MucHoTro!$H$6,IF(E308="Q2",MucHoTro!$H$7,IF(E308="Q3",MucHoTro!$H$8,IF(E308="Q4",MucHoTro!$H$9)))))</f>
        <v>0.9</v>
      </c>
      <c r="J308" s="78" t="b">
        <f>IF(F308="x",MucHoTro!$C$5,IF(G308="x",MucHoTro!$D$5,IF(H308="x",MucHoTro!$E$5)))</f>
        <v>0</v>
      </c>
      <c r="K308" s="81">
        <f t="shared" si="29"/>
        <v>0</v>
      </c>
      <c r="L308" s="126" t="s">
        <v>669</v>
      </c>
      <c r="M308" s="133"/>
      <c r="N308" s="83"/>
      <c r="O308" s="83"/>
      <c r="P308" s="83"/>
      <c r="Q308" s="83" t="s">
        <v>13</v>
      </c>
      <c r="R308" s="82"/>
      <c r="S308" s="187">
        <f t="shared" si="30"/>
        <v>270000</v>
      </c>
      <c r="T308" s="172"/>
      <c r="U308" s="78"/>
    </row>
    <row r="309" spans="1:21" ht="63" x14ac:dyDescent="0.2">
      <c r="A309" s="78">
        <v>106</v>
      </c>
      <c r="B309" s="130" t="s">
        <v>788</v>
      </c>
      <c r="C309" s="126" t="s">
        <v>789</v>
      </c>
      <c r="D309" s="122" t="s">
        <v>700</v>
      </c>
      <c r="E309" s="84" t="s">
        <v>10</v>
      </c>
      <c r="F309" s="79" t="s">
        <v>13</v>
      </c>
      <c r="G309" s="79"/>
      <c r="H309" s="79"/>
      <c r="I309" s="80">
        <f>IF(E309="Q1a",MucHoTro!$H$5,IF(E309="Q1b",MucHoTro!$H$6,IF(E309="Q2",MucHoTro!$H$7,IF(E309="Q3",MucHoTro!$H$8,IF(E309="Q4",MucHoTro!$H$9)))))</f>
        <v>0.9</v>
      </c>
      <c r="J309" s="78">
        <f>IF(F309="x",MucHoTro!$C$5,IF(G309="x",MucHoTro!$D$5,IF(H309="x",MucHoTro!$E$5)))</f>
        <v>1.5</v>
      </c>
      <c r="K309" s="81">
        <f t="shared" ref="K309:K315" si="31">I309*J309</f>
        <v>1.35</v>
      </c>
      <c r="L309" s="126"/>
      <c r="M309" s="133"/>
      <c r="N309" s="83">
        <v>6</v>
      </c>
      <c r="O309" s="83"/>
      <c r="P309" s="83"/>
      <c r="Q309" s="83"/>
      <c r="R309" s="82">
        <f>K309*2000000</f>
        <v>2700000</v>
      </c>
      <c r="S309" s="187"/>
      <c r="T309" s="172"/>
      <c r="U309" s="78"/>
    </row>
    <row r="310" spans="1:21" ht="18.75" x14ac:dyDescent="0.2">
      <c r="A310" s="78"/>
      <c r="B310" s="130"/>
      <c r="C310" s="126" t="s">
        <v>294</v>
      </c>
      <c r="D310" s="122"/>
      <c r="E310" s="84" t="s">
        <v>10</v>
      </c>
      <c r="F310" s="79"/>
      <c r="G310" s="79"/>
      <c r="H310" s="79"/>
      <c r="I310" s="80">
        <f>IF(E310="Q1a",MucHoTro!$H$5,IF(E310="Q1b",MucHoTro!$H$6,IF(E310="Q2",MucHoTro!$H$7,IF(E310="Q3",MucHoTro!$H$8,IF(E310="Q4",MucHoTro!$H$9)))))</f>
        <v>0.9</v>
      </c>
      <c r="J310" s="78" t="b">
        <f>IF(F310="x",MucHoTro!$C$5,IF(G310="x",MucHoTro!$D$5,IF(H310="x",MucHoTro!$E$5)))</f>
        <v>0</v>
      </c>
      <c r="K310" s="81">
        <f t="shared" si="31"/>
        <v>0</v>
      </c>
      <c r="L310" s="126" t="s">
        <v>294</v>
      </c>
      <c r="M310" s="133"/>
      <c r="N310" s="83"/>
      <c r="O310" s="83" t="s">
        <v>13</v>
      </c>
      <c r="P310" s="83" t="s">
        <v>13</v>
      </c>
      <c r="Q310" s="83"/>
      <c r="R310" s="82"/>
      <c r="S310" s="187">
        <f>R309*0.6+R309*0.4/N309</f>
        <v>1800000</v>
      </c>
      <c r="T310" s="172"/>
      <c r="U310" s="78" t="s">
        <v>774</v>
      </c>
    </row>
    <row r="311" spans="1:21" ht="18.75" x14ac:dyDescent="0.2">
      <c r="A311" s="78"/>
      <c r="B311" s="130"/>
      <c r="C311" s="126" t="s">
        <v>293</v>
      </c>
      <c r="D311" s="122"/>
      <c r="E311" s="84" t="s">
        <v>10</v>
      </c>
      <c r="F311" s="79"/>
      <c r="G311" s="79"/>
      <c r="H311" s="79"/>
      <c r="I311" s="80">
        <f>IF(E311="Q1a",MucHoTro!$H$5,IF(E311="Q1b",MucHoTro!$H$6,IF(E311="Q2",MucHoTro!$H$7,IF(E311="Q3",MucHoTro!$H$8,IF(E311="Q4",MucHoTro!$H$9)))))</f>
        <v>0.9</v>
      </c>
      <c r="J311" s="78" t="b">
        <f>IF(F311="x",MucHoTro!$C$5,IF(G311="x",MucHoTro!$D$5,IF(H311="x",MucHoTro!$E$5)))</f>
        <v>0</v>
      </c>
      <c r="K311" s="81">
        <f t="shared" si="31"/>
        <v>0</v>
      </c>
      <c r="L311" s="126" t="s">
        <v>293</v>
      </c>
      <c r="M311" s="133"/>
      <c r="N311" s="83"/>
      <c r="O311" s="83"/>
      <c r="P311" s="83"/>
      <c r="Q311" s="83" t="s">
        <v>13</v>
      </c>
      <c r="R311" s="82"/>
      <c r="S311" s="187">
        <f>$R$309*0.4/$N$309</f>
        <v>180000</v>
      </c>
      <c r="T311" s="172"/>
      <c r="U311" s="78"/>
    </row>
    <row r="312" spans="1:21" ht="18.75" x14ac:dyDescent="0.2">
      <c r="A312" s="78"/>
      <c r="B312" s="130"/>
      <c r="C312" s="126" t="s">
        <v>346</v>
      </c>
      <c r="D312" s="122"/>
      <c r="E312" s="84" t="s">
        <v>10</v>
      </c>
      <c r="F312" s="79"/>
      <c r="G312" s="79"/>
      <c r="H312" s="79"/>
      <c r="I312" s="80">
        <f>IF(E312="Q1a",MucHoTro!$H$5,IF(E312="Q1b",MucHoTro!$H$6,IF(E312="Q2",MucHoTro!$H$7,IF(E312="Q3",MucHoTro!$H$8,IF(E312="Q4",MucHoTro!$H$9)))))</f>
        <v>0.9</v>
      </c>
      <c r="J312" s="78" t="b">
        <f>IF(F312="x",MucHoTro!$C$5,IF(G312="x",MucHoTro!$D$5,IF(H312="x",MucHoTro!$E$5)))</f>
        <v>0</v>
      </c>
      <c r="K312" s="81">
        <f t="shared" si="31"/>
        <v>0</v>
      </c>
      <c r="L312" s="126" t="s">
        <v>346</v>
      </c>
      <c r="M312" s="133"/>
      <c r="N312" s="83"/>
      <c r="O312" s="83"/>
      <c r="P312" s="83"/>
      <c r="Q312" s="83" t="s">
        <v>13</v>
      </c>
      <c r="R312" s="82"/>
      <c r="S312" s="187">
        <f t="shared" ref="S312:S315" si="32">$R$309*0.4/$N$309</f>
        <v>180000</v>
      </c>
      <c r="T312" s="172"/>
      <c r="U312" s="78"/>
    </row>
    <row r="313" spans="1:21" ht="18.75" x14ac:dyDescent="0.2">
      <c r="A313" s="78"/>
      <c r="B313" s="130"/>
      <c r="C313" s="126" t="s">
        <v>350</v>
      </c>
      <c r="D313" s="122"/>
      <c r="E313" s="84" t="s">
        <v>10</v>
      </c>
      <c r="F313" s="79"/>
      <c r="G313" s="79"/>
      <c r="H313" s="79"/>
      <c r="I313" s="80">
        <f>IF(E313="Q1a",MucHoTro!$H$5,IF(E313="Q1b",MucHoTro!$H$6,IF(E313="Q2",MucHoTro!$H$7,IF(E313="Q3",MucHoTro!$H$8,IF(E313="Q4",MucHoTro!$H$9)))))</f>
        <v>0.9</v>
      </c>
      <c r="J313" s="78" t="b">
        <f>IF(F313="x",MucHoTro!$C$5,IF(G313="x",MucHoTro!$D$5,IF(H313="x",MucHoTro!$E$5)))</f>
        <v>0</v>
      </c>
      <c r="K313" s="81">
        <f t="shared" si="31"/>
        <v>0</v>
      </c>
      <c r="L313" s="126" t="s">
        <v>350</v>
      </c>
      <c r="M313" s="133"/>
      <c r="N313" s="83"/>
      <c r="O313" s="83"/>
      <c r="P313" s="83"/>
      <c r="Q313" s="83" t="s">
        <v>13</v>
      </c>
      <c r="R313" s="82"/>
      <c r="S313" s="187">
        <f t="shared" si="32"/>
        <v>180000</v>
      </c>
      <c r="T313" s="172"/>
      <c r="U313" s="78"/>
    </row>
    <row r="314" spans="1:21" ht="18.75" x14ac:dyDescent="0.2">
      <c r="A314" s="78"/>
      <c r="B314" s="130"/>
      <c r="C314" s="126" t="s">
        <v>657</v>
      </c>
      <c r="D314" s="156"/>
      <c r="E314" s="84" t="s">
        <v>10</v>
      </c>
      <c r="F314" s="79"/>
      <c r="G314" s="79"/>
      <c r="H314" s="79"/>
      <c r="I314" s="80">
        <f>IF(E314="Q1a",MucHoTro!$H$5,IF(E314="Q1b",MucHoTro!$H$6,IF(E314="Q2",MucHoTro!$H$7,IF(E314="Q3",MucHoTro!$H$8,IF(E314="Q4",MucHoTro!$H$9)))))</f>
        <v>0.9</v>
      </c>
      <c r="J314" s="78" t="b">
        <f>IF(F314="x",MucHoTro!$C$5,IF(G314="x",MucHoTro!$D$5,IF(H314="x",MucHoTro!$E$5)))</f>
        <v>0</v>
      </c>
      <c r="K314" s="81">
        <f t="shared" si="31"/>
        <v>0</v>
      </c>
      <c r="L314" s="126" t="s">
        <v>657</v>
      </c>
      <c r="M314" s="133"/>
      <c r="N314" s="83"/>
      <c r="O314" s="83"/>
      <c r="P314" s="83"/>
      <c r="Q314" s="83" t="s">
        <v>13</v>
      </c>
      <c r="R314" s="82"/>
      <c r="S314" s="187">
        <f t="shared" si="32"/>
        <v>180000</v>
      </c>
      <c r="T314" s="172"/>
      <c r="U314" s="78"/>
    </row>
    <row r="315" spans="1:21" ht="18.75" x14ac:dyDescent="0.2">
      <c r="A315" s="78"/>
      <c r="B315" s="130"/>
      <c r="C315" s="126" t="s">
        <v>359</v>
      </c>
      <c r="D315" s="156"/>
      <c r="E315" s="84" t="s">
        <v>10</v>
      </c>
      <c r="F315" s="79"/>
      <c r="G315" s="79"/>
      <c r="H315" s="79"/>
      <c r="I315" s="80">
        <f>IF(E315="Q1a",MucHoTro!$H$5,IF(E315="Q1b",MucHoTro!$H$6,IF(E315="Q2",MucHoTro!$H$7,IF(E315="Q3",MucHoTro!$H$8,IF(E315="Q4",MucHoTro!$H$9)))))</f>
        <v>0.9</v>
      </c>
      <c r="J315" s="78" t="b">
        <f>IF(F315="x",MucHoTro!$C$5,IF(G315="x",MucHoTro!$D$5,IF(H315="x",MucHoTro!$E$5)))</f>
        <v>0</v>
      </c>
      <c r="K315" s="81">
        <f t="shared" si="31"/>
        <v>0</v>
      </c>
      <c r="L315" s="126" t="s">
        <v>359</v>
      </c>
      <c r="M315" s="133"/>
      <c r="N315" s="83"/>
      <c r="O315" s="83"/>
      <c r="P315" s="83"/>
      <c r="Q315" s="83" t="s">
        <v>13</v>
      </c>
      <c r="R315" s="82"/>
      <c r="S315" s="187">
        <f t="shared" si="32"/>
        <v>180000</v>
      </c>
      <c r="T315" s="172"/>
      <c r="U315" s="78"/>
    </row>
    <row r="316" spans="1:21" ht="63" x14ac:dyDescent="0.2">
      <c r="A316" s="78">
        <v>107</v>
      </c>
      <c r="B316" s="130" t="s">
        <v>790</v>
      </c>
      <c r="C316" s="126" t="s">
        <v>791</v>
      </c>
      <c r="D316" s="122" t="s">
        <v>700</v>
      </c>
      <c r="E316" s="84" t="s">
        <v>10</v>
      </c>
      <c r="F316" s="79" t="s">
        <v>13</v>
      </c>
      <c r="G316" s="79"/>
      <c r="H316" s="79"/>
      <c r="I316" s="80">
        <f>IF(E316="Q1a",MucHoTro!$H$5,IF(E316="Q1b",MucHoTro!$H$6,IF(E316="Q2",MucHoTro!$H$7,IF(E316="Q3",MucHoTro!$H$8,IF(E316="Q4",MucHoTro!$H$9)))))</f>
        <v>0.9</v>
      </c>
      <c r="J316" s="78">
        <f>IF(F316="x",MucHoTro!$C$5,IF(G316="x",MucHoTro!$D$5,IF(H316="x",MucHoTro!$E$5)))</f>
        <v>1.5</v>
      </c>
      <c r="K316" s="81">
        <f t="shared" ref="K316:K320" si="33">I316*J316</f>
        <v>1.35</v>
      </c>
      <c r="L316" s="126"/>
      <c r="M316" s="133"/>
      <c r="N316" s="83">
        <v>4</v>
      </c>
      <c r="O316" s="83"/>
      <c r="P316" s="83"/>
      <c r="Q316" s="83"/>
      <c r="R316" s="82">
        <f>K316*2000000</f>
        <v>2700000</v>
      </c>
      <c r="S316" s="187"/>
      <c r="T316" s="172"/>
      <c r="U316" s="78"/>
    </row>
    <row r="317" spans="1:21" ht="18.75" x14ac:dyDescent="0.2">
      <c r="A317" s="78"/>
      <c r="B317" s="130"/>
      <c r="C317" s="126" t="s">
        <v>657</v>
      </c>
      <c r="D317" s="156"/>
      <c r="E317" s="84" t="s">
        <v>10</v>
      </c>
      <c r="F317" s="79"/>
      <c r="G317" s="79"/>
      <c r="H317" s="79"/>
      <c r="I317" s="80">
        <f>IF(E317="Q1a",MucHoTro!$H$5,IF(E317="Q1b",MucHoTro!$H$6,IF(E317="Q2",MucHoTro!$H$7,IF(E317="Q3",MucHoTro!$H$8,IF(E317="Q4",MucHoTro!$H$9)))))</f>
        <v>0.9</v>
      </c>
      <c r="J317" s="78" t="b">
        <f>IF(F317="x",MucHoTro!$C$5,IF(G317="x",MucHoTro!$D$5,IF(H317="x",MucHoTro!$E$5)))</f>
        <v>0</v>
      </c>
      <c r="K317" s="81">
        <f t="shared" si="33"/>
        <v>0</v>
      </c>
      <c r="L317" s="126" t="s">
        <v>657</v>
      </c>
      <c r="M317" s="133"/>
      <c r="N317" s="83"/>
      <c r="O317" s="83" t="s">
        <v>13</v>
      </c>
      <c r="P317" s="83" t="s">
        <v>13</v>
      </c>
      <c r="Q317" s="83"/>
      <c r="R317" s="82"/>
      <c r="S317" s="187">
        <f>R316*0.6+R316*0.4/N316</f>
        <v>1890000</v>
      </c>
      <c r="T317" s="172"/>
      <c r="U317" s="78" t="s">
        <v>774</v>
      </c>
    </row>
    <row r="318" spans="1:21" ht="18.75" x14ac:dyDescent="0.2">
      <c r="A318" s="78"/>
      <c r="B318" s="130"/>
      <c r="C318" s="126" t="s">
        <v>293</v>
      </c>
      <c r="D318" s="156"/>
      <c r="E318" s="84" t="s">
        <v>10</v>
      </c>
      <c r="F318" s="79"/>
      <c r="G318" s="79"/>
      <c r="H318" s="79"/>
      <c r="I318" s="80">
        <f>IF(E318="Q1a",MucHoTro!$H$5,IF(E318="Q1b",MucHoTro!$H$6,IF(E318="Q2",MucHoTro!$H$7,IF(E318="Q3",MucHoTro!$H$8,IF(E318="Q4",MucHoTro!$H$9)))))</f>
        <v>0.9</v>
      </c>
      <c r="J318" s="78" t="b">
        <f>IF(F318="x",MucHoTro!$C$5,IF(G318="x",MucHoTro!$D$5,IF(H318="x",MucHoTro!$E$5)))</f>
        <v>0</v>
      </c>
      <c r="K318" s="81">
        <f t="shared" si="33"/>
        <v>0</v>
      </c>
      <c r="L318" s="126" t="s">
        <v>293</v>
      </c>
      <c r="M318" s="133"/>
      <c r="N318" s="83"/>
      <c r="O318" s="83"/>
      <c r="P318" s="83"/>
      <c r="Q318" s="83" t="s">
        <v>13</v>
      </c>
      <c r="R318" s="82"/>
      <c r="S318" s="187">
        <f>$R$316*0.4/$N$316</f>
        <v>270000</v>
      </c>
      <c r="T318" s="172"/>
      <c r="U318" s="78"/>
    </row>
    <row r="319" spans="1:21" ht="18.75" x14ac:dyDescent="0.2">
      <c r="A319" s="78"/>
      <c r="B319" s="130"/>
      <c r="C319" s="126" t="s">
        <v>792</v>
      </c>
      <c r="D319" s="156"/>
      <c r="E319" s="84" t="s">
        <v>10</v>
      </c>
      <c r="F319" s="79"/>
      <c r="G319" s="79"/>
      <c r="H319" s="79"/>
      <c r="I319" s="80">
        <f>IF(E319="Q1a",MucHoTro!$H$5,IF(E319="Q1b",MucHoTro!$H$6,IF(E319="Q2",MucHoTro!$H$7,IF(E319="Q3",MucHoTro!$H$8,IF(E319="Q4",MucHoTro!$H$9)))))</f>
        <v>0.9</v>
      </c>
      <c r="J319" s="78" t="b">
        <f>IF(F319="x",MucHoTro!$C$5,IF(G319="x",MucHoTro!$D$5,IF(H319="x",MucHoTro!$E$5)))</f>
        <v>0</v>
      </c>
      <c r="K319" s="81">
        <f t="shared" si="33"/>
        <v>0</v>
      </c>
      <c r="L319" s="126" t="s">
        <v>792</v>
      </c>
      <c r="M319" s="133"/>
      <c r="N319" s="83"/>
      <c r="O319" s="83"/>
      <c r="P319" s="83"/>
      <c r="Q319" s="83" t="s">
        <v>13</v>
      </c>
      <c r="R319" s="82"/>
      <c r="S319" s="187">
        <f t="shared" ref="S319:S320" si="34">$R$316*0.4/$N$316</f>
        <v>270000</v>
      </c>
      <c r="T319" s="172"/>
      <c r="U319" s="78"/>
    </row>
    <row r="320" spans="1:21" ht="18.75" x14ac:dyDescent="0.2">
      <c r="A320" s="78"/>
      <c r="B320" s="130"/>
      <c r="C320" s="126" t="s">
        <v>665</v>
      </c>
      <c r="D320" s="156"/>
      <c r="E320" s="84" t="s">
        <v>10</v>
      </c>
      <c r="F320" s="79"/>
      <c r="G320" s="79"/>
      <c r="H320" s="79"/>
      <c r="I320" s="80">
        <f>IF(E320="Q1a",MucHoTro!$H$5,IF(E320="Q1b",MucHoTro!$H$6,IF(E320="Q2",MucHoTro!$H$7,IF(E320="Q3",MucHoTro!$H$8,IF(E320="Q4",MucHoTro!$H$9)))))</f>
        <v>0.9</v>
      </c>
      <c r="J320" s="78" t="b">
        <f>IF(F320="x",MucHoTro!$C$5,IF(G320="x",MucHoTro!$D$5,IF(H320="x",MucHoTro!$E$5)))</f>
        <v>0</v>
      </c>
      <c r="K320" s="81">
        <f t="shared" si="33"/>
        <v>0</v>
      </c>
      <c r="L320" s="126" t="s">
        <v>665</v>
      </c>
      <c r="M320" s="133"/>
      <c r="N320" s="83"/>
      <c r="O320" s="83"/>
      <c r="P320" s="83"/>
      <c r="Q320" s="83" t="s">
        <v>13</v>
      </c>
      <c r="R320" s="82"/>
      <c r="S320" s="187">
        <f t="shared" si="34"/>
        <v>270000</v>
      </c>
      <c r="T320" s="172"/>
      <c r="U320" s="78"/>
    </row>
    <row r="321" spans="1:21" ht="63" x14ac:dyDescent="0.2">
      <c r="A321" s="78">
        <v>108</v>
      </c>
      <c r="B321" s="130" t="s">
        <v>793</v>
      </c>
      <c r="C321" s="126" t="s">
        <v>794</v>
      </c>
      <c r="D321" s="122" t="s">
        <v>700</v>
      </c>
      <c r="E321" s="84" t="s">
        <v>10</v>
      </c>
      <c r="F321" s="79" t="s">
        <v>13</v>
      </c>
      <c r="G321" s="79"/>
      <c r="H321" s="79"/>
      <c r="I321" s="80">
        <f>IF(E321="Q1a",MucHoTro!$H$5,IF(E321="Q1b",MucHoTro!$H$6,IF(E321="Q2",MucHoTro!$H$7,IF(E321="Q3",MucHoTro!$H$8,IF(E321="Q4",MucHoTro!$H$9)))))</f>
        <v>0.9</v>
      </c>
      <c r="J321" s="78">
        <f>IF(F321="x",MucHoTro!$C$5,IF(G321="x",MucHoTro!$D$5,IF(H321="x",MucHoTro!$E$5)))</f>
        <v>1.5</v>
      </c>
      <c r="K321" s="81">
        <f t="shared" ref="K321:K323" si="35">I321*J321</f>
        <v>1.35</v>
      </c>
      <c r="L321" s="126"/>
      <c r="M321" s="133"/>
      <c r="N321" s="83">
        <v>2</v>
      </c>
      <c r="O321" s="83"/>
      <c r="P321" s="83"/>
      <c r="Q321" s="83"/>
      <c r="R321" s="82">
        <f>K321*2000000</f>
        <v>2700000</v>
      </c>
      <c r="S321" s="187"/>
      <c r="T321" s="172"/>
      <c r="U321" s="78" t="s">
        <v>774</v>
      </c>
    </row>
    <row r="322" spans="1:21" ht="18.75" x14ac:dyDescent="0.2">
      <c r="A322" s="78"/>
      <c r="B322" s="130"/>
      <c r="C322" s="126" t="s">
        <v>296</v>
      </c>
      <c r="D322" s="156"/>
      <c r="E322" s="84" t="s">
        <v>10</v>
      </c>
      <c r="F322" s="79"/>
      <c r="G322" s="79"/>
      <c r="H322" s="79"/>
      <c r="I322" s="80">
        <f>IF(E322="Q1a",MucHoTro!$H$5,IF(E322="Q1b",MucHoTro!$H$6,IF(E322="Q2",MucHoTro!$H$7,IF(E322="Q3",MucHoTro!$H$8,IF(E322="Q4",MucHoTro!$H$9)))))</f>
        <v>0.9</v>
      </c>
      <c r="J322" s="78" t="b">
        <f>IF(F322="x",MucHoTro!$C$5,IF(G322="x",MucHoTro!$D$5,IF(H322="x",MucHoTro!$E$5)))</f>
        <v>0</v>
      </c>
      <c r="K322" s="81">
        <f t="shared" si="35"/>
        <v>0</v>
      </c>
      <c r="L322" s="126" t="s">
        <v>296</v>
      </c>
      <c r="M322" s="133"/>
      <c r="N322" s="83"/>
      <c r="O322" s="83" t="s">
        <v>13</v>
      </c>
      <c r="P322" s="83" t="s">
        <v>13</v>
      </c>
      <c r="Q322" s="83"/>
      <c r="R322" s="82"/>
      <c r="S322" s="187">
        <f>R321*0.6+R321*0.4/N321</f>
        <v>2160000</v>
      </c>
      <c r="T322" s="172"/>
      <c r="U322" s="78"/>
    </row>
    <row r="323" spans="1:21" ht="18.75" x14ac:dyDescent="0.2">
      <c r="A323" s="78"/>
      <c r="B323" s="130"/>
      <c r="C323" s="126" t="s">
        <v>668</v>
      </c>
      <c r="D323" s="156"/>
      <c r="E323" s="84" t="s">
        <v>10</v>
      </c>
      <c r="F323" s="79"/>
      <c r="G323" s="79"/>
      <c r="H323" s="79"/>
      <c r="I323" s="80">
        <f>IF(E323="Q1a",MucHoTro!$H$5,IF(E323="Q1b",MucHoTro!$H$6,IF(E323="Q2",MucHoTro!$H$7,IF(E323="Q3",MucHoTro!$H$8,IF(E323="Q4",MucHoTro!$H$9)))))</f>
        <v>0.9</v>
      </c>
      <c r="J323" s="78" t="b">
        <f>IF(F323="x",MucHoTro!$C$5,IF(G323="x",MucHoTro!$D$5,IF(H323="x",MucHoTro!$E$5)))</f>
        <v>0</v>
      </c>
      <c r="K323" s="81">
        <f t="shared" si="35"/>
        <v>0</v>
      </c>
      <c r="L323" s="126" t="s">
        <v>668</v>
      </c>
      <c r="M323" s="133"/>
      <c r="N323" s="83"/>
      <c r="O323" s="83"/>
      <c r="P323" s="83"/>
      <c r="Q323" s="83" t="s">
        <v>13</v>
      </c>
      <c r="R323" s="82"/>
      <c r="S323" s="187">
        <f>R321*0.4/N321</f>
        <v>540000</v>
      </c>
      <c r="T323" s="172"/>
      <c r="U323" s="78"/>
    </row>
    <row r="324" spans="1:21" ht="63" x14ac:dyDescent="0.2">
      <c r="A324" s="78">
        <v>109</v>
      </c>
      <c r="B324" s="130" t="s">
        <v>795</v>
      </c>
      <c r="C324" s="126" t="s">
        <v>796</v>
      </c>
      <c r="D324" s="122" t="s">
        <v>700</v>
      </c>
      <c r="E324" s="84" t="s">
        <v>10</v>
      </c>
      <c r="F324" s="79"/>
      <c r="G324" s="79"/>
      <c r="H324" s="79" t="s">
        <v>13</v>
      </c>
      <c r="I324" s="80">
        <f>IF(E324="Q1a",MucHoTro!$H$5,IF(E324="Q1b",MucHoTro!$H$6,IF(E324="Q2",MucHoTro!$H$7,IF(E324="Q3",MucHoTro!$H$8,IF(E324="Q4",MucHoTro!$H$9)))))</f>
        <v>0.9</v>
      </c>
      <c r="J324" s="78">
        <f>IF(F324="x",MucHoTro!$C$5,IF(G324="x",MucHoTro!$D$5,IF(H324="x",MucHoTro!$E$5)))</f>
        <v>1</v>
      </c>
      <c r="K324" s="81">
        <f t="shared" ref="K324:K326" si="36">I324*J324</f>
        <v>0.9</v>
      </c>
      <c r="L324" s="126"/>
      <c r="M324" s="133"/>
      <c r="N324" s="83">
        <v>2</v>
      </c>
      <c r="O324" s="83"/>
      <c r="P324" s="83"/>
      <c r="Q324" s="83"/>
      <c r="R324" s="82">
        <f>K324*2000000</f>
        <v>1800000</v>
      </c>
      <c r="S324" s="187"/>
      <c r="T324" s="172"/>
      <c r="U324" s="78" t="s">
        <v>774</v>
      </c>
    </row>
    <row r="325" spans="1:21" ht="18.75" x14ac:dyDescent="0.2">
      <c r="A325" s="78"/>
      <c r="B325" s="130"/>
      <c r="C325" s="126" t="s">
        <v>293</v>
      </c>
      <c r="D325" s="156"/>
      <c r="E325" s="84" t="s">
        <v>10</v>
      </c>
      <c r="F325" s="79"/>
      <c r="G325" s="79"/>
      <c r="H325" s="79"/>
      <c r="I325" s="80">
        <f>IF(E325="Q1a",MucHoTro!$H$5,IF(E325="Q1b",MucHoTro!$H$6,IF(E325="Q2",MucHoTro!$H$7,IF(E325="Q3",MucHoTro!$H$8,IF(E325="Q4",MucHoTro!$H$9)))))</f>
        <v>0.9</v>
      </c>
      <c r="J325" s="78" t="b">
        <f>IF(F325="x",MucHoTro!$C$5,IF(G325="x",MucHoTro!$D$5,IF(H325="x",MucHoTro!$E$5)))</f>
        <v>0</v>
      </c>
      <c r="K325" s="81">
        <f t="shared" si="36"/>
        <v>0</v>
      </c>
      <c r="L325" s="126" t="s">
        <v>293</v>
      </c>
      <c r="M325" s="133"/>
      <c r="N325" s="83"/>
      <c r="O325" s="83"/>
      <c r="P325" s="83"/>
      <c r="Q325" s="83" t="s">
        <v>13</v>
      </c>
      <c r="R325" s="82"/>
      <c r="S325" s="187">
        <f>$R$324/$N$324</f>
        <v>900000</v>
      </c>
      <c r="T325" s="172"/>
      <c r="U325" s="78"/>
    </row>
    <row r="326" spans="1:21" ht="18.75" x14ac:dyDescent="0.2">
      <c r="A326" s="78"/>
      <c r="B326" s="130"/>
      <c r="C326" s="126" t="s">
        <v>347</v>
      </c>
      <c r="D326" s="156"/>
      <c r="E326" s="84" t="s">
        <v>10</v>
      </c>
      <c r="F326" s="79"/>
      <c r="G326" s="79"/>
      <c r="H326" s="79"/>
      <c r="I326" s="80">
        <f>IF(E326="Q1a",MucHoTro!$H$5,IF(E326="Q1b",MucHoTro!$H$6,IF(E326="Q2",MucHoTro!$H$7,IF(E326="Q3",MucHoTro!$H$8,IF(E326="Q4",MucHoTro!$H$9)))))</f>
        <v>0.9</v>
      </c>
      <c r="J326" s="78" t="b">
        <f>IF(F326="x",MucHoTro!$C$5,IF(G326="x",MucHoTro!$D$5,IF(H326="x",MucHoTro!$E$5)))</f>
        <v>0</v>
      </c>
      <c r="K326" s="81">
        <f t="shared" si="36"/>
        <v>0</v>
      </c>
      <c r="L326" s="126" t="s">
        <v>347</v>
      </c>
      <c r="M326" s="133"/>
      <c r="N326" s="83"/>
      <c r="O326" s="83"/>
      <c r="P326" s="83"/>
      <c r="Q326" s="83" t="s">
        <v>13</v>
      </c>
      <c r="R326" s="82"/>
      <c r="S326" s="187">
        <f>$R$324/$N$324</f>
        <v>900000</v>
      </c>
      <c r="T326" s="172"/>
      <c r="U326" s="78"/>
    </row>
    <row r="327" spans="1:21" ht="63" x14ac:dyDescent="0.2">
      <c r="A327" s="78">
        <v>110</v>
      </c>
      <c r="B327" s="130" t="s">
        <v>797</v>
      </c>
      <c r="C327" s="126" t="s">
        <v>798</v>
      </c>
      <c r="D327" s="122" t="s">
        <v>700</v>
      </c>
      <c r="E327" s="84" t="s">
        <v>10</v>
      </c>
      <c r="F327" s="79" t="s">
        <v>13</v>
      </c>
      <c r="G327" s="79"/>
      <c r="H327" s="79"/>
      <c r="I327" s="80">
        <f>IF(E327="Q1a",MucHoTro!$H$5,IF(E327="Q1b",MucHoTro!$H$6,IF(E327="Q2",MucHoTro!$H$7,IF(E327="Q3",MucHoTro!$H$8,IF(E327="Q4",MucHoTro!$H$9)))))</f>
        <v>0.9</v>
      </c>
      <c r="J327" s="78">
        <f>IF(F327="x",MucHoTro!$C$5,IF(G327="x",MucHoTro!$D$5,IF(H327="x",MucHoTro!$E$5)))</f>
        <v>1.5</v>
      </c>
      <c r="K327" s="81">
        <f t="shared" ref="K327:K338" si="37">I327*J327</f>
        <v>1.35</v>
      </c>
      <c r="L327" s="126"/>
      <c r="M327" s="133"/>
      <c r="N327" s="83">
        <v>8</v>
      </c>
      <c r="O327" s="83"/>
      <c r="P327" s="83"/>
      <c r="Q327" s="83"/>
      <c r="R327" s="82">
        <f>K327*2000000</f>
        <v>2700000</v>
      </c>
      <c r="S327" s="187"/>
      <c r="T327" s="172"/>
      <c r="U327" s="78" t="s">
        <v>774</v>
      </c>
    </row>
    <row r="328" spans="1:21" ht="18.75" x14ac:dyDescent="0.2">
      <c r="A328" s="78"/>
      <c r="B328" s="130"/>
      <c r="C328" s="126" t="s">
        <v>293</v>
      </c>
      <c r="D328" s="156"/>
      <c r="E328" s="84" t="s">
        <v>10</v>
      </c>
      <c r="F328" s="79"/>
      <c r="G328" s="79"/>
      <c r="H328" s="79"/>
      <c r="I328" s="80">
        <f>IF(E328="Q1a",MucHoTro!$H$5,IF(E328="Q1b",MucHoTro!$H$6,IF(E328="Q2",MucHoTro!$H$7,IF(E328="Q3",MucHoTro!$H$8,IF(E328="Q4",MucHoTro!$H$9)))))</f>
        <v>0.9</v>
      </c>
      <c r="J328" s="78" t="b">
        <f>IF(F328="x",MucHoTro!$C$5,IF(G328="x",MucHoTro!$D$5,IF(H328="x",MucHoTro!$E$5)))</f>
        <v>0</v>
      </c>
      <c r="K328" s="81">
        <f t="shared" si="37"/>
        <v>0</v>
      </c>
      <c r="L328" s="126" t="s">
        <v>293</v>
      </c>
      <c r="M328" s="133"/>
      <c r="N328" s="83"/>
      <c r="O328" s="83" t="s">
        <v>13</v>
      </c>
      <c r="P328" s="83" t="s">
        <v>13</v>
      </c>
      <c r="Q328" s="83"/>
      <c r="R328" s="82"/>
      <c r="S328" s="187">
        <f>R327*0.6+R327*0.4/N327</f>
        <v>1755000</v>
      </c>
      <c r="T328" s="172"/>
      <c r="U328" s="78"/>
    </row>
    <row r="329" spans="1:21" ht="18.75" x14ac:dyDescent="0.2">
      <c r="A329" s="78"/>
      <c r="B329" s="130"/>
      <c r="C329" s="126" t="s">
        <v>294</v>
      </c>
      <c r="D329" s="156"/>
      <c r="E329" s="84" t="s">
        <v>10</v>
      </c>
      <c r="F329" s="79"/>
      <c r="G329" s="79"/>
      <c r="H329" s="79"/>
      <c r="I329" s="80">
        <f>IF(E329="Q1a",MucHoTro!$H$5,IF(E329="Q1b",MucHoTro!$H$6,IF(E329="Q2",MucHoTro!$H$7,IF(E329="Q3",MucHoTro!$H$8,IF(E329="Q4",MucHoTro!$H$9)))))</f>
        <v>0.9</v>
      </c>
      <c r="J329" s="78" t="b">
        <f>IF(F329="x",MucHoTro!$C$5,IF(G329="x",MucHoTro!$D$5,IF(H329="x",MucHoTro!$E$5)))</f>
        <v>0</v>
      </c>
      <c r="K329" s="81">
        <f t="shared" si="37"/>
        <v>0</v>
      </c>
      <c r="L329" s="126" t="s">
        <v>294</v>
      </c>
      <c r="M329" s="133"/>
      <c r="N329" s="83"/>
      <c r="O329" s="83"/>
      <c r="P329" s="83"/>
      <c r="Q329" s="83" t="s">
        <v>13</v>
      </c>
      <c r="R329" s="82"/>
      <c r="S329" s="187">
        <f>$R$327*0.4/$N$327</f>
        <v>135000</v>
      </c>
      <c r="T329" s="172"/>
      <c r="U329" s="78"/>
    </row>
    <row r="330" spans="1:21" ht="18.75" x14ac:dyDescent="0.2">
      <c r="A330" s="78"/>
      <c r="B330" s="130"/>
      <c r="C330" s="126" t="s">
        <v>346</v>
      </c>
      <c r="D330" s="156"/>
      <c r="E330" s="84" t="s">
        <v>10</v>
      </c>
      <c r="F330" s="79"/>
      <c r="G330" s="79"/>
      <c r="H330" s="79"/>
      <c r="I330" s="80">
        <f>IF(E330="Q1a",MucHoTro!$H$5,IF(E330="Q1b",MucHoTro!$H$6,IF(E330="Q2",MucHoTro!$H$7,IF(E330="Q3",MucHoTro!$H$8,IF(E330="Q4",MucHoTro!$H$9)))))</f>
        <v>0.9</v>
      </c>
      <c r="J330" s="78" t="b">
        <f>IF(F330="x",MucHoTro!$C$5,IF(G330="x",MucHoTro!$D$5,IF(H330="x",MucHoTro!$E$5)))</f>
        <v>0</v>
      </c>
      <c r="K330" s="81">
        <f t="shared" si="37"/>
        <v>0</v>
      </c>
      <c r="L330" s="126" t="s">
        <v>346</v>
      </c>
      <c r="M330" s="133"/>
      <c r="N330" s="83"/>
      <c r="O330" s="83"/>
      <c r="P330" s="83"/>
      <c r="Q330" s="83" t="s">
        <v>13</v>
      </c>
      <c r="R330" s="82"/>
      <c r="S330" s="187">
        <f t="shared" ref="S330:S335" si="38">$R$327*0.4/$N$327</f>
        <v>135000</v>
      </c>
      <c r="T330" s="172"/>
      <c r="U330" s="78"/>
    </row>
    <row r="331" spans="1:21" ht="18.75" x14ac:dyDescent="0.2">
      <c r="A331" s="78"/>
      <c r="B331" s="130"/>
      <c r="C331" s="126" t="s">
        <v>347</v>
      </c>
      <c r="D331" s="156"/>
      <c r="E331" s="84" t="s">
        <v>10</v>
      </c>
      <c r="F331" s="79"/>
      <c r="G331" s="79"/>
      <c r="H331" s="79"/>
      <c r="I331" s="80">
        <f>IF(E331="Q1a",MucHoTro!$H$5,IF(E331="Q1b",MucHoTro!$H$6,IF(E331="Q2",MucHoTro!$H$7,IF(E331="Q3",MucHoTro!$H$8,IF(E331="Q4",MucHoTro!$H$9)))))</f>
        <v>0.9</v>
      </c>
      <c r="J331" s="78" t="b">
        <f>IF(F331="x",MucHoTro!$C$5,IF(G331="x",MucHoTro!$D$5,IF(H331="x",MucHoTro!$E$5)))</f>
        <v>0</v>
      </c>
      <c r="K331" s="81">
        <f t="shared" si="37"/>
        <v>0</v>
      </c>
      <c r="L331" s="126" t="s">
        <v>347</v>
      </c>
      <c r="M331" s="133"/>
      <c r="N331" s="83"/>
      <c r="O331" s="83"/>
      <c r="P331" s="83"/>
      <c r="Q331" s="83" t="s">
        <v>13</v>
      </c>
      <c r="R331" s="82"/>
      <c r="S331" s="187">
        <f t="shared" si="38"/>
        <v>135000</v>
      </c>
      <c r="T331" s="172"/>
      <c r="U331" s="78"/>
    </row>
    <row r="332" spans="1:21" ht="18.75" x14ac:dyDescent="0.2">
      <c r="A332" s="78"/>
      <c r="B332" s="130"/>
      <c r="C332" s="126" t="s">
        <v>350</v>
      </c>
      <c r="D332" s="156"/>
      <c r="E332" s="84" t="s">
        <v>10</v>
      </c>
      <c r="F332" s="79"/>
      <c r="G332" s="79"/>
      <c r="H332" s="79"/>
      <c r="I332" s="80">
        <f>IF(E332="Q1a",MucHoTro!$H$5,IF(E332="Q1b",MucHoTro!$H$6,IF(E332="Q2",MucHoTro!$H$7,IF(E332="Q3",MucHoTro!$H$8,IF(E332="Q4",MucHoTro!$H$9)))))</f>
        <v>0.9</v>
      </c>
      <c r="J332" s="78" t="b">
        <f>IF(F332="x",MucHoTro!$C$5,IF(G332="x",MucHoTro!$D$5,IF(H332="x",MucHoTro!$E$5)))</f>
        <v>0</v>
      </c>
      <c r="K332" s="81">
        <f t="shared" si="37"/>
        <v>0</v>
      </c>
      <c r="L332" s="126" t="s">
        <v>350</v>
      </c>
      <c r="M332" s="133"/>
      <c r="N332" s="83"/>
      <c r="O332" s="83"/>
      <c r="P332" s="83"/>
      <c r="Q332" s="83" t="s">
        <v>13</v>
      </c>
      <c r="R332" s="82"/>
      <c r="S332" s="187">
        <f t="shared" si="38"/>
        <v>135000</v>
      </c>
      <c r="T332" s="172"/>
      <c r="U332" s="78"/>
    </row>
    <row r="333" spans="1:21" ht="18.75" x14ac:dyDescent="0.2">
      <c r="A333" s="78"/>
      <c r="B333" s="130"/>
      <c r="C333" s="126" t="s">
        <v>349</v>
      </c>
      <c r="D333" s="156"/>
      <c r="E333" s="84"/>
      <c r="F333" s="79"/>
      <c r="G333" s="79"/>
      <c r="H333" s="79"/>
      <c r="I333" s="80"/>
      <c r="J333" s="78"/>
      <c r="K333" s="81"/>
      <c r="L333" s="126" t="s">
        <v>349</v>
      </c>
      <c r="M333" s="133"/>
      <c r="N333" s="83"/>
      <c r="O333" s="83"/>
      <c r="P333" s="83"/>
      <c r="Q333" s="83" t="s">
        <v>13</v>
      </c>
      <c r="R333" s="82"/>
      <c r="S333" s="187">
        <f t="shared" si="38"/>
        <v>135000</v>
      </c>
      <c r="T333" s="172"/>
      <c r="U333" s="78"/>
    </row>
    <row r="334" spans="1:21" ht="18.75" x14ac:dyDescent="0.2">
      <c r="A334" s="78"/>
      <c r="B334" s="130"/>
      <c r="C334" s="126" t="s">
        <v>792</v>
      </c>
      <c r="D334" s="156"/>
      <c r="E334" s="84"/>
      <c r="F334" s="79"/>
      <c r="G334" s="79"/>
      <c r="H334" s="79"/>
      <c r="I334" s="80"/>
      <c r="J334" s="78"/>
      <c r="K334" s="81"/>
      <c r="L334" s="126" t="s">
        <v>792</v>
      </c>
      <c r="M334" s="133"/>
      <c r="N334" s="83"/>
      <c r="O334" s="83"/>
      <c r="P334" s="83"/>
      <c r="Q334" s="83" t="s">
        <v>13</v>
      </c>
      <c r="R334" s="82"/>
      <c r="S334" s="187">
        <f t="shared" si="38"/>
        <v>135000</v>
      </c>
      <c r="T334" s="172"/>
      <c r="U334" s="78"/>
    </row>
    <row r="335" spans="1:21" ht="18.75" x14ac:dyDescent="0.2">
      <c r="A335" s="78"/>
      <c r="B335" s="130"/>
      <c r="C335" s="126" t="s">
        <v>665</v>
      </c>
      <c r="D335" s="156"/>
      <c r="E335" s="84"/>
      <c r="F335" s="79"/>
      <c r="G335" s="79"/>
      <c r="H335" s="79"/>
      <c r="I335" s="80"/>
      <c r="J335" s="78"/>
      <c r="K335" s="81"/>
      <c r="L335" s="126" t="s">
        <v>665</v>
      </c>
      <c r="M335" s="133"/>
      <c r="N335" s="83"/>
      <c r="O335" s="83"/>
      <c r="P335" s="83"/>
      <c r="Q335" s="83" t="s">
        <v>13</v>
      </c>
      <c r="R335" s="82"/>
      <c r="S335" s="187">
        <f t="shared" si="38"/>
        <v>135000</v>
      </c>
      <c r="T335" s="172"/>
      <c r="U335" s="78"/>
    </row>
    <row r="336" spans="1:21" ht="63" x14ac:dyDescent="0.2">
      <c r="A336" s="78">
        <v>111</v>
      </c>
      <c r="B336" s="130" t="s">
        <v>799</v>
      </c>
      <c r="C336" s="126" t="s">
        <v>800</v>
      </c>
      <c r="D336" s="122" t="s">
        <v>700</v>
      </c>
      <c r="E336" s="84" t="s">
        <v>10</v>
      </c>
      <c r="F336" s="79" t="s">
        <v>13</v>
      </c>
      <c r="G336" s="79"/>
      <c r="H336" s="79"/>
      <c r="I336" s="80">
        <f>IF(E336="Q1a",MucHoTro!$H$5,IF(E336="Q1b",MucHoTro!$H$6,IF(E336="Q2",MucHoTro!$H$7,IF(E336="Q3",MucHoTro!$H$8,IF(E336="Q4",MucHoTro!$H$9)))))</f>
        <v>0.9</v>
      </c>
      <c r="J336" s="78">
        <f>IF(F336="x",MucHoTro!$C$5,IF(G336="x",MucHoTro!$D$5,IF(H336="x",MucHoTro!$E$5)))</f>
        <v>1.5</v>
      </c>
      <c r="K336" s="81">
        <f t="shared" si="37"/>
        <v>1.35</v>
      </c>
      <c r="L336" s="126"/>
      <c r="M336" s="133"/>
      <c r="N336" s="83">
        <v>2</v>
      </c>
      <c r="O336" s="83"/>
      <c r="P336" s="83"/>
      <c r="Q336" s="83"/>
      <c r="R336" s="82">
        <f>K336*2000000</f>
        <v>2700000</v>
      </c>
      <c r="S336" s="187"/>
      <c r="T336" s="172"/>
      <c r="U336" s="78" t="s">
        <v>774</v>
      </c>
    </row>
    <row r="337" spans="1:21" ht="18.75" x14ac:dyDescent="0.2">
      <c r="A337" s="78"/>
      <c r="B337" s="130"/>
      <c r="C337" s="126" t="s">
        <v>296</v>
      </c>
      <c r="D337" s="156"/>
      <c r="E337" s="84" t="s">
        <v>10</v>
      </c>
      <c r="F337" s="79"/>
      <c r="G337" s="79"/>
      <c r="H337" s="79"/>
      <c r="I337" s="80">
        <f>IF(E337="Q1a",MucHoTro!$H$5,IF(E337="Q1b",MucHoTro!$H$6,IF(E337="Q2",MucHoTro!$H$7,IF(E337="Q3",MucHoTro!$H$8,IF(E337="Q4",MucHoTro!$H$9)))))</f>
        <v>0.9</v>
      </c>
      <c r="J337" s="78" t="b">
        <f>IF(F337="x",MucHoTro!$C$5,IF(G337="x",MucHoTro!$D$5,IF(H337="x",MucHoTro!$E$5)))</f>
        <v>0</v>
      </c>
      <c r="K337" s="81">
        <f t="shared" si="37"/>
        <v>0</v>
      </c>
      <c r="L337" s="126" t="s">
        <v>296</v>
      </c>
      <c r="M337" s="133"/>
      <c r="N337" s="83"/>
      <c r="O337" s="83" t="s">
        <v>13</v>
      </c>
      <c r="P337" s="83" t="s">
        <v>13</v>
      </c>
      <c r="Q337" s="83"/>
      <c r="R337" s="82"/>
      <c r="S337" s="187">
        <f>R336*0.6+R336*0.4/N336</f>
        <v>2160000</v>
      </c>
      <c r="T337" s="172"/>
      <c r="U337" s="78"/>
    </row>
    <row r="338" spans="1:21" ht="18.75" x14ac:dyDescent="0.2">
      <c r="A338" s="78"/>
      <c r="B338" s="130"/>
      <c r="C338" s="126" t="s">
        <v>293</v>
      </c>
      <c r="D338" s="156"/>
      <c r="E338" s="84" t="s">
        <v>10</v>
      </c>
      <c r="F338" s="79"/>
      <c r="G338" s="79"/>
      <c r="H338" s="79"/>
      <c r="I338" s="80">
        <f>IF(E338="Q1a",MucHoTro!$H$5,IF(E338="Q1b",MucHoTro!$H$6,IF(E338="Q2",MucHoTro!$H$7,IF(E338="Q3",MucHoTro!$H$8,IF(E338="Q4",MucHoTro!$H$9)))))</f>
        <v>0.9</v>
      </c>
      <c r="J338" s="78" t="b">
        <f>IF(F338="x",MucHoTro!$C$5,IF(G338="x",MucHoTro!$D$5,IF(H338="x",MucHoTro!$E$5)))</f>
        <v>0</v>
      </c>
      <c r="K338" s="81">
        <f t="shared" si="37"/>
        <v>0</v>
      </c>
      <c r="L338" s="126" t="s">
        <v>293</v>
      </c>
      <c r="M338" s="133"/>
      <c r="N338" s="83"/>
      <c r="O338" s="83"/>
      <c r="P338" s="83"/>
      <c r="Q338" s="83" t="s">
        <v>13</v>
      </c>
      <c r="R338" s="82"/>
      <c r="S338" s="187">
        <f>R336*0.4/N336</f>
        <v>540000</v>
      </c>
      <c r="T338" s="172"/>
      <c r="U338" s="78"/>
    </row>
    <row r="339" spans="1:21" ht="78.75" x14ac:dyDescent="0.2">
      <c r="A339" s="78">
        <v>112</v>
      </c>
      <c r="B339" s="130" t="s">
        <v>801</v>
      </c>
      <c r="C339" s="126" t="s">
        <v>802</v>
      </c>
      <c r="D339" s="122" t="s">
        <v>700</v>
      </c>
      <c r="E339" s="84" t="s">
        <v>10</v>
      </c>
      <c r="F339" s="79" t="s">
        <v>13</v>
      </c>
      <c r="G339" s="79"/>
      <c r="H339" s="79"/>
      <c r="I339" s="80">
        <f>IF(E339="Q1a",MucHoTro!$H$5,IF(E339="Q1b",MucHoTro!$H$6,IF(E339="Q2",MucHoTro!$H$7,IF(E339="Q3",MucHoTro!$H$8,IF(E339="Q4",MucHoTro!$H$9)))))</f>
        <v>0.9</v>
      </c>
      <c r="J339" s="78">
        <f>IF(F339="x",MucHoTro!$C$5,IF(G339="x",MucHoTro!$D$5,IF(H339="x",MucHoTro!$E$5)))</f>
        <v>1.5</v>
      </c>
      <c r="K339" s="81">
        <f t="shared" ref="K339:K347" si="39">I339*J339</f>
        <v>1.35</v>
      </c>
      <c r="L339" s="126"/>
      <c r="M339" s="133"/>
      <c r="N339" s="83">
        <v>8</v>
      </c>
      <c r="O339" s="83"/>
      <c r="P339" s="83"/>
      <c r="Q339" s="83"/>
      <c r="R339" s="82">
        <f>K339*2000000</f>
        <v>2700000</v>
      </c>
      <c r="S339" s="187"/>
      <c r="T339" s="172"/>
      <c r="U339" s="78" t="s">
        <v>774</v>
      </c>
    </row>
    <row r="340" spans="1:21" ht="18.75" x14ac:dyDescent="0.2">
      <c r="A340" s="78"/>
      <c r="B340" s="130"/>
      <c r="C340" s="126" t="s">
        <v>293</v>
      </c>
      <c r="D340" s="156"/>
      <c r="E340" s="84" t="s">
        <v>10</v>
      </c>
      <c r="F340" s="79"/>
      <c r="G340" s="79"/>
      <c r="H340" s="79"/>
      <c r="I340" s="80">
        <f>IF(E340="Q1a",MucHoTro!$H$5,IF(E340="Q1b",MucHoTro!$H$6,IF(E340="Q2",MucHoTro!$H$7,IF(E340="Q3",MucHoTro!$H$8,IF(E340="Q4",MucHoTro!$H$9)))))</f>
        <v>0.9</v>
      </c>
      <c r="J340" s="78" t="b">
        <f>IF(F340="x",MucHoTro!$C$5,IF(G340="x",MucHoTro!$D$5,IF(H340="x",MucHoTro!$E$5)))</f>
        <v>0</v>
      </c>
      <c r="K340" s="81">
        <f t="shared" si="39"/>
        <v>0</v>
      </c>
      <c r="L340" s="126" t="s">
        <v>293</v>
      </c>
      <c r="M340" s="133"/>
      <c r="N340" s="83"/>
      <c r="O340" s="83" t="s">
        <v>13</v>
      </c>
      <c r="P340" s="83"/>
      <c r="Q340" s="83"/>
      <c r="R340" s="82"/>
      <c r="S340" s="187">
        <f>R339*0.3+R339*0.4/N339</f>
        <v>945000</v>
      </c>
      <c r="T340" s="172"/>
      <c r="U340" s="78"/>
    </row>
    <row r="341" spans="1:21" ht="18.75" x14ac:dyDescent="0.2">
      <c r="A341" s="78"/>
      <c r="B341" s="130"/>
      <c r="C341" s="126" t="s">
        <v>350</v>
      </c>
      <c r="D341" s="156"/>
      <c r="E341" s="84" t="s">
        <v>10</v>
      </c>
      <c r="F341" s="79"/>
      <c r="G341" s="79"/>
      <c r="H341" s="79"/>
      <c r="I341" s="80">
        <f>IF(E341="Q1a",MucHoTro!$H$5,IF(E341="Q1b",MucHoTro!$H$6,IF(E341="Q2",MucHoTro!$H$7,IF(E341="Q3",MucHoTro!$H$8,IF(E341="Q4",MucHoTro!$H$9)))))</f>
        <v>0.9</v>
      </c>
      <c r="J341" s="78" t="b">
        <f>IF(F341="x",MucHoTro!$C$5,IF(G341="x",MucHoTro!$D$5,IF(H341="x",MucHoTro!$E$5)))</f>
        <v>0</v>
      </c>
      <c r="K341" s="81">
        <f t="shared" si="39"/>
        <v>0</v>
      </c>
      <c r="L341" s="126" t="s">
        <v>350</v>
      </c>
      <c r="M341" s="133"/>
      <c r="N341" s="83"/>
      <c r="O341" s="83"/>
      <c r="P341" s="83" t="s">
        <v>13</v>
      </c>
      <c r="Q341" s="83"/>
      <c r="R341" s="82"/>
      <c r="S341" s="187">
        <f>$R$339*0.3+$R$339*0.4/$N$339</f>
        <v>945000</v>
      </c>
      <c r="T341" s="172"/>
      <c r="U341" s="78"/>
    </row>
    <row r="342" spans="1:21" ht="18.75" x14ac:dyDescent="0.2">
      <c r="A342" s="78"/>
      <c r="B342" s="130"/>
      <c r="C342" s="126" t="s">
        <v>678</v>
      </c>
      <c r="D342" s="156"/>
      <c r="E342" s="84" t="s">
        <v>10</v>
      </c>
      <c r="F342" s="79"/>
      <c r="G342" s="79"/>
      <c r="H342" s="79"/>
      <c r="I342" s="80">
        <f>IF(E342="Q1a",MucHoTro!$H$5,IF(E342="Q1b",MucHoTro!$H$6,IF(E342="Q2",MucHoTro!$H$7,IF(E342="Q3",MucHoTro!$H$8,IF(E342="Q4",MucHoTro!$H$9)))))</f>
        <v>0.9</v>
      </c>
      <c r="J342" s="78" t="b">
        <f>IF(F342="x",MucHoTro!$C$5,IF(G342="x",MucHoTro!$D$5,IF(H342="x",MucHoTro!$E$5)))</f>
        <v>0</v>
      </c>
      <c r="K342" s="81">
        <f t="shared" si="39"/>
        <v>0</v>
      </c>
      <c r="L342" s="126" t="s">
        <v>678</v>
      </c>
      <c r="M342" s="133"/>
      <c r="N342" s="83"/>
      <c r="O342" s="83"/>
      <c r="P342" s="83"/>
      <c r="Q342" s="83" t="s">
        <v>13</v>
      </c>
      <c r="R342" s="82"/>
      <c r="S342" s="187">
        <f t="shared" ref="S342:S347" si="40">$R$339*0.4/$N$339</f>
        <v>135000</v>
      </c>
      <c r="T342" s="172"/>
      <c r="U342" s="78"/>
    </row>
    <row r="343" spans="1:21" ht="18.75" x14ac:dyDescent="0.2">
      <c r="A343" s="78"/>
      <c r="B343" s="130"/>
      <c r="C343" s="126" t="s">
        <v>675</v>
      </c>
      <c r="D343" s="156"/>
      <c r="E343" s="84" t="s">
        <v>10</v>
      </c>
      <c r="F343" s="79"/>
      <c r="G343" s="79"/>
      <c r="H343" s="79"/>
      <c r="I343" s="80">
        <f>IF(E343="Q1a",MucHoTro!$H$5,IF(E343="Q1b",MucHoTro!$H$6,IF(E343="Q2",MucHoTro!$H$7,IF(E343="Q3",MucHoTro!$H$8,IF(E343="Q4",MucHoTro!$H$9)))))</f>
        <v>0.9</v>
      </c>
      <c r="J343" s="78" t="b">
        <f>IF(F343="x",MucHoTro!$C$5,IF(G343="x",MucHoTro!$D$5,IF(H343="x",MucHoTro!$E$5)))</f>
        <v>0</v>
      </c>
      <c r="K343" s="81">
        <f t="shared" si="39"/>
        <v>0</v>
      </c>
      <c r="L343" s="126" t="s">
        <v>675</v>
      </c>
      <c r="M343" s="133"/>
      <c r="N343" s="83"/>
      <c r="O343" s="83"/>
      <c r="P343" s="83"/>
      <c r="Q343" s="83" t="s">
        <v>13</v>
      </c>
      <c r="R343" s="82"/>
      <c r="S343" s="187">
        <f t="shared" si="40"/>
        <v>135000</v>
      </c>
      <c r="T343" s="172"/>
      <c r="U343" s="78"/>
    </row>
    <row r="344" spans="1:21" ht="18.75" x14ac:dyDescent="0.2">
      <c r="A344" s="78"/>
      <c r="B344" s="130"/>
      <c r="C344" s="126" t="s">
        <v>677</v>
      </c>
      <c r="D344" s="156"/>
      <c r="E344" s="84" t="s">
        <v>10</v>
      </c>
      <c r="F344" s="79"/>
      <c r="G344" s="79"/>
      <c r="H344" s="79"/>
      <c r="I344" s="80">
        <f>IF(E344="Q1a",MucHoTro!$H$5,IF(E344="Q1b",MucHoTro!$H$6,IF(E344="Q2",MucHoTro!$H$7,IF(E344="Q3",MucHoTro!$H$8,IF(E344="Q4",MucHoTro!$H$9)))))</f>
        <v>0.9</v>
      </c>
      <c r="J344" s="78" t="b">
        <f>IF(F344="x",MucHoTro!$C$5,IF(G344="x",MucHoTro!$D$5,IF(H344="x",MucHoTro!$E$5)))</f>
        <v>0</v>
      </c>
      <c r="K344" s="81">
        <f t="shared" si="39"/>
        <v>0</v>
      </c>
      <c r="L344" s="126" t="s">
        <v>677</v>
      </c>
      <c r="M344" s="133"/>
      <c r="N344" s="83"/>
      <c r="O344" s="83"/>
      <c r="P344" s="83"/>
      <c r="Q344" s="83" t="s">
        <v>13</v>
      </c>
      <c r="R344" s="82"/>
      <c r="S344" s="187">
        <f t="shared" si="40"/>
        <v>135000</v>
      </c>
      <c r="T344" s="172"/>
      <c r="U344" s="78"/>
    </row>
    <row r="345" spans="1:21" ht="18.75" x14ac:dyDescent="0.2">
      <c r="A345" s="78"/>
      <c r="B345" s="130"/>
      <c r="C345" s="126" t="s">
        <v>294</v>
      </c>
      <c r="D345" s="156"/>
      <c r="E345" s="84" t="s">
        <v>10</v>
      </c>
      <c r="F345" s="79"/>
      <c r="G345" s="79"/>
      <c r="H345" s="79"/>
      <c r="I345" s="80">
        <f>IF(E345="Q1a",MucHoTro!$H$5,IF(E345="Q1b",MucHoTro!$H$6,IF(E345="Q2",MucHoTro!$H$7,IF(E345="Q3",MucHoTro!$H$8,IF(E345="Q4",MucHoTro!$H$9)))))</f>
        <v>0.9</v>
      </c>
      <c r="J345" s="78" t="b">
        <f>IF(F345="x",MucHoTro!$C$5,IF(G345="x",MucHoTro!$D$5,IF(H345="x",MucHoTro!$E$5)))</f>
        <v>0</v>
      </c>
      <c r="K345" s="81">
        <f t="shared" si="39"/>
        <v>0</v>
      </c>
      <c r="L345" s="126" t="s">
        <v>294</v>
      </c>
      <c r="M345" s="133"/>
      <c r="N345" s="83"/>
      <c r="O345" s="83"/>
      <c r="P345" s="83"/>
      <c r="Q345" s="83" t="s">
        <v>13</v>
      </c>
      <c r="R345" s="82"/>
      <c r="S345" s="187">
        <f t="shared" si="40"/>
        <v>135000</v>
      </c>
      <c r="T345" s="172"/>
      <c r="U345" s="78"/>
    </row>
    <row r="346" spans="1:21" ht="18.75" x14ac:dyDescent="0.2">
      <c r="A346" s="78"/>
      <c r="B346" s="130"/>
      <c r="C346" s="126" t="s">
        <v>359</v>
      </c>
      <c r="D346" s="156"/>
      <c r="E346" s="84" t="s">
        <v>10</v>
      </c>
      <c r="F346" s="79"/>
      <c r="G346" s="79"/>
      <c r="H346" s="79"/>
      <c r="I346" s="80">
        <f>IF(E346="Q1a",MucHoTro!$H$5,IF(E346="Q1b",MucHoTro!$H$6,IF(E346="Q2",MucHoTro!$H$7,IF(E346="Q3",MucHoTro!$H$8,IF(E346="Q4",MucHoTro!$H$9)))))</f>
        <v>0.9</v>
      </c>
      <c r="J346" s="78" t="b">
        <f>IF(F346="x",MucHoTro!$C$5,IF(G346="x",MucHoTro!$D$5,IF(H346="x",MucHoTro!$E$5)))</f>
        <v>0</v>
      </c>
      <c r="K346" s="81">
        <f t="shared" si="39"/>
        <v>0</v>
      </c>
      <c r="L346" s="126" t="s">
        <v>359</v>
      </c>
      <c r="M346" s="133"/>
      <c r="N346" s="83"/>
      <c r="O346" s="83"/>
      <c r="P346" s="83"/>
      <c r="Q346" s="83" t="s">
        <v>13</v>
      </c>
      <c r="R346" s="82"/>
      <c r="S346" s="187">
        <f t="shared" si="40"/>
        <v>135000</v>
      </c>
      <c r="T346" s="172"/>
      <c r="U346" s="78"/>
    </row>
    <row r="347" spans="1:21" ht="18.75" x14ac:dyDescent="0.2">
      <c r="A347" s="78"/>
      <c r="B347" s="130"/>
      <c r="C347" s="126" t="s">
        <v>803</v>
      </c>
      <c r="D347" s="156"/>
      <c r="E347" s="84" t="s">
        <v>10</v>
      </c>
      <c r="F347" s="79"/>
      <c r="G347" s="79"/>
      <c r="H347" s="79"/>
      <c r="I347" s="80">
        <f>IF(E347="Q1a",MucHoTro!$H$5,IF(E347="Q1b",MucHoTro!$H$6,IF(E347="Q2",MucHoTro!$H$7,IF(E347="Q3",MucHoTro!$H$8,IF(E347="Q4",MucHoTro!$H$9)))))</f>
        <v>0.9</v>
      </c>
      <c r="J347" s="78" t="b">
        <f>IF(F347="x",MucHoTro!$C$5,IF(G347="x",MucHoTro!$D$5,IF(H347="x",MucHoTro!$E$5)))</f>
        <v>0</v>
      </c>
      <c r="K347" s="81">
        <f t="shared" si="39"/>
        <v>0</v>
      </c>
      <c r="L347" s="126" t="s">
        <v>803</v>
      </c>
      <c r="M347" s="133"/>
      <c r="N347" s="83"/>
      <c r="O347" s="83"/>
      <c r="P347" s="83"/>
      <c r="Q347" s="83" t="s">
        <v>13</v>
      </c>
      <c r="R347" s="82"/>
      <c r="S347" s="187">
        <f t="shared" si="40"/>
        <v>135000</v>
      </c>
      <c r="T347" s="172"/>
      <c r="U347" s="78"/>
    </row>
    <row r="348" spans="1:21" ht="47.25" x14ac:dyDescent="0.2">
      <c r="A348" s="78">
        <v>113</v>
      </c>
      <c r="B348" s="130" t="s">
        <v>804</v>
      </c>
      <c r="C348" s="126" t="s">
        <v>805</v>
      </c>
      <c r="D348" s="122" t="s">
        <v>806</v>
      </c>
      <c r="E348" s="169" t="s">
        <v>42</v>
      </c>
      <c r="F348" s="79" t="s">
        <v>13</v>
      </c>
      <c r="G348" s="79"/>
      <c r="H348" s="79"/>
      <c r="I348" s="80">
        <f>IF(E348="Q1a",MucHoTro!$H$5,IF(E348="Q1b",MucHoTro!$H$6,IF(E348="Q2",MucHoTro!$H$7,IF(E348="Q3",MucHoTro!$H$8,IF(E348="Q4",MucHoTro!$H$9)))))</f>
        <v>1.2</v>
      </c>
      <c r="J348" s="78">
        <f>IF(F348="x",MucHoTro!$C$5,IF(G348="x",MucHoTro!$D$5,IF(H348="x",MucHoTro!$E$5)))</f>
        <v>1.5</v>
      </c>
      <c r="K348" s="81">
        <f t="shared" ref="K348:K349" si="41">I348*J348</f>
        <v>1.7999999999999998</v>
      </c>
      <c r="L348" s="126"/>
      <c r="M348" s="133"/>
      <c r="N348" s="83">
        <v>1</v>
      </c>
      <c r="O348" s="83"/>
      <c r="P348" s="83"/>
      <c r="Q348" s="83"/>
      <c r="R348" s="82">
        <f>K348*2000000</f>
        <v>3599999.9999999995</v>
      </c>
      <c r="S348" s="187"/>
      <c r="T348" s="172"/>
      <c r="U348" s="78" t="s">
        <v>774</v>
      </c>
    </row>
    <row r="349" spans="1:21" ht="18.75" x14ac:dyDescent="0.2">
      <c r="A349" s="78"/>
      <c r="B349" s="130"/>
      <c r="C349" s="126" t="s">
        <v>676</v>
      </c>
      <c r="D349" s="156"/>
      <c r="E349" s="169" t="s">
        <v>42</v>
      </c>
      <c r="F349" s="79"/>
      <c r="G349" s="79"/>
      <c r="H349" s="79"/>
      <c r="I349" s="80">
        <f>IF(E349="Q1a",MucHoTro!$H$5,IF(E349="Q1b",MucHoTro!$H$6,IF(E349="Q2",MucHoTro!$H$7,IF(E349="Q3",MucHoTro!$H$8,IF(E349="Q4",MucHoTro!$H$9)))))</f>
        <v>1.2</v>
      </c>
      <c r="J349" s="78" t="b">
        <f>IF(F349="x",MucHoTro!$C$5,IF(G349="x",MucHoTro!$D$5,IF(H349="x",MucHoTro!$E$5)))</f>
        <v>0</v>
      </c>
      <c r="K349" s="81">
        <f t="shared" si="41"/>
        <v>0</v>
      </c>
      <c r="L349" s="126" t="s">
        <v>676</v>
      </c>
      <c r="M349" s="133"/>
      <c r="N349" s="83"/>
      <c r="O349" s="83" t="s">
        <v>13</v>
      </c>
      <c r="P349" s="83" t="s">
        <v>13</v>
      </c>
      <c r="Q349" s="83"/>
      <c r="R349" s="82"/>
      <c r="S349" s="187">
        <f>R348/N348</f>
        <v>3599999.9999999995</v>
      </c>
      <c r="T349" s="172"/>
      <c r="U349" s="78"/>
    </row>
    <row r="350" spans="1:21" ht="63" x14ac:dyDescent="0.2">
      <c r="A350" s="78">
        <v>114</v>
      </c>
      <c r="B350" s="130" t="s">
        <v>807</v>
      </c>
      <c r="C350" s="126" t="s">
        <v>808</v>
      </c>
      <c r="D350" s="122" t="s">
        <v>700</v>
      </c>
      <c r="E350" s="84" t="s">
        <v>10</v>
      </c>
      <c r="F350" s="79" t="s">
        <v>13</v>
      </c>
      <c r="G350" s="79"/>
      <c r="H350" s="79"/>
      <c r="I350" s="80">
        <f>IF(E350="Q1a",MucHoTro!$H$5,IF(E350="Q1b",MucHoTro!$H$6,IF(E350="Q2",MucHoTro!$H$7,IF(E350="Q3",MucHoTro!$H$8,IF(E350="Q4",MucHoTro!$H$9)))))</f>
        <v>0.9</v>
      </c>
      <c r="J350" s="78">
        <f>IF(F350="x",MucHoTro!$C$5,IF(G350="x",MucHoTro!$D$5,IF(H350="x",MucHoTro!$E$5)))</f>
        <v>1.5</v>
      </c>
      <c r="K350" s="81">
        <f t="shared" ref="K350:K352" si="42">I350*J350</f>
        <v>1.35</v>
      </c>
      <c r="L350" s="126"/>
      <c r="M350" s="133"/>
      <c r="N350" s="83">
        <v>2</v>
      </c>
      <c r="O350" s="83"/>
      <c r="P350" s="83"/>
      <c r="Q350" s="83"/>
      <c r="R350" s="82">
        <f>K350*2000000</f>
        <v>2700000</v>
      </c>
      <c r="S350" s="187"/>
      <c r="T350" s="172"/>
      <c r="U350" s="78" t="s">
        <v>774</v>
      </c>
    </row>
    <row r="351" spans="1:21" ht="18.75" x14ac:dyDescent="0.2">
      <c r="A351" s="78"/>
      <c r="B351" s="130"/>
      <c r="C351" s="126" t="s">
        <v>809</v>
      </c>
      <c r="D351" s="156"/>
      <c r="E351" s="84" t="s">
        <v>10</v>
      </c>
      <c r="F351" s="79"/>
      <c r="G351" s="79"/>
      <c r="H351" s="79"/>
      <c r="I351" s="80">
        <f>IF(E351="Q1a",MucHoTro!$H$5,IF(E351="Q1b",MucHoTro!$H$6,IF(E351="Q2",MucHoTro!$H$7,IF(E351="Q3",MucHoTro!$H$8,IF(E351="Q4",MucHoTro!$H$9)))))</f>
        <v>0.9</v>
      </c>
      <c r="J351" s="78" t="b">
        <f>IF(F351="x",MucHoTro!$C$5,IF(G351="x",MucHoTro!$D$5,IF(H351="x",MucHoTro!$E$5)))</f>
        <v>0</v>
      </c>
      <c r="K351" s="81">
        <f t="shared" si="42"/>
        <v>0</v>
      </c>
      <c r="L351" s="126" t="s">
        <v>809</v>
      </c>
      <c r="M351" s="133"/>
      <c r="N351" s="83"/>
      <c r="O351" s="83" t="s">
        <v>13</v>
      </c>
      <c r="P351" s="83" t="s">
        <v>13</v>
      </c>
      <c r="Q351" s="83"/>
      <c r="R351" s="82"/>
      <c r="S351" s="187">
        <f>R350*0.6+R350*0.4/N350</f>
        <v>2160000</v>
      </c>
      <c r="T351" s="172"/>
      <c r="U351" s="78"/>
    </row>
    <row r="352" spans="1:21" ht="18.75" x14ac:dyDescent="0.2">
      <c r="A352" s="78"/>
      <c r="B352" s="130"/>
      <c r="C352" s="126" t="s">
        <v>810</v>
      </c>
      <c r="D352" s="156"/>
      <c r="E352" s="84" t="s">
        <v>10</v>
      </c>
      <c r="F352" s="79"/>
      <c r="G352" s="79"/>
      <c r="H352" s="79"/>
      <c r="I352" s="80">
        <f>IF(E352="Q1a",MucHoTro!$H$5,IF(E352="Q1b",MucHoTro!$H$6,IF(E352="Q2",MucHoTro!$H$7,IF(E352="Q3",MucHoTro!$H$8,IF(E352="Q4",MucHoTro!$H$9)))))</f>
        <v>0.9</v>
      </c>
      <c r="J352" s="78" t="b">
        <f>IF(F352="x",MucHoTro!$C$5,IF(G352="x",MucHoTro!$D$5,IF(H352="x",MucHoTro!$E$5)))</f>
        <v>0</v>
      </c>
      <c r="K352" s="81">
        <f t="shared" si="42"/>
        <v>0</v>
      </c>
      <c r="L352" s="126" t="s">
        <v>810</v>
      </c>
      <c r="M352" s="133"/>
      <c r="N352" s="83"/>
      <c r="O352" s="83"/>
      <c r="P352" s="83"/>
      <c r="Q352" s="83" t="s">
        <v>13</v>
      </c>
      <c r="R352" s="82"/>
      <c r="S352" s="187">
        <f>R350*0.4/N350</f>
        <v>540000</v>
      </c>
      <c r="T352" s="172"/>
      <c r="U352" s="78"/>
    </row>
    <row r="353" spans="1:21" ht="63" x14ac:dyDescent="0.2">
      <c r="A353" s="78">
        <v>115</v>
      </c>
      <c r="B353" s="130" t="s">
        <v>811</v>
      </c>
      <c r="C353" s="126" t="s">
        <v>812</v>
      </c>
      <c r="D353" s="122" t="s">
        <v>700</v>
      </c>
      <c r="E353" s="84" t="s">
        <v>10</v>
      </c>
      <c r="F353" s="79" t="s">
        <v>13</v>
      </c>
      <c r="G353" s="79"/>
      <c r="H353" s="79"/>
      <c r="I353" s="80">
        <f>IF(E353="Q1a",MucHoTro!$H$5,IF(E353="Q1b",MucHoTro!$H$6,IF(E353="Q2",MucHoTro!$H$7,IF(E353="Q3",MucHoTro!$H$8,IF(E353="Q4",MucHoTro!$H$9)))))</f>
        <v>0.9</v>
      </c>
      <c r="J353" s="78">
        <f>IF(F353="x",MucHoTro!$C$5,IF(G353="x",MucHoTro!$D$5,IF(H353="x",MucHoTro!$E$5)))</f>
        <v>1.5</v>
      </c>
      <c r="K353" s="81">
        <f t="shared" ref="K353:K356" si="43">I353*J353</f>
        <v>1.35</v>
      </c>
      <c r="L353" s="126"/>
      <c r="M353" s="133"/>
      <c r="N353" s="83">
        <v>3</v>
      </c>
      <c r="O353" s="83"/>
      <c r="P353" s="83"/>
      <c r="Q353" s="83"/>
      <c r="R353" s="82">
        <f>K353*2000000</f>
        <v>2700000</v>
      </c>
      <c r="S353" s="187"/>
      <c r="T353" s="172"/>
      <c r="U353" s="78" t="s">
        <v>774</v>
      </c>
    </row>
    <row r="354" spans="1:21" ht="18.75" x14ac:dyDescent="0.2">
      <c r="A354" s="78"/>
      <c r="B354" s="130"/>
      <c r="C354" s="126" t="s">
        <v>671</v>
      </c>
      <c r="D354" s="156"/>
      <c r="E354" s="84" t="s">
        <v>10</v>
      </c>
      <c r="F354" s="79"/>
      <c r="G354" s="79"/>
      <c r="H354" s="79"/>
      <c r="I354" s="80">
        <f>IF(E354="Q1a",MucHoTro!$H$5,IF(E354="Q1b",MucHoTro!$H$6,IF(E354="Q2",MucHoTro!$H$7,IF(E354="Q3",MucHoTro!$H$8,IF(E354="Q4",MucHoTro!$H$9)))))</f>
        <v>0.9</v>
      </c>
      <c r="J354" s="78" t="b">
        <f>IF(F354="x",MucHoTro!$C$5,IF(G354="x",MucHoTro!$D$5,IF(H354="x",MucHoTro!$E$5)))</f>
        <v>0</v>
      </c>
      <c r="K354" s="81">
        <f t="shared" si="43"/>
        <v>0</v>
      </c>
      <c r="L354" s="126" t="s">
        <v>671</v>
      </c>
      <c r="M354" s="133"/>
      <c r="N354" s="83"/>
      <c r="O354" s="83" t="s">
        <v>13</v>
      </c>
      <c r="P354" s="83" t="s">
        <v>13</v>
      </c>
      <c r="Q354" s="83"/>
      <c r="R354" s="82"/>
      <c r="S354" s="187">
        <f>R353*0.6+R353*0.4/N353</f>
        <v>1980000</v>
      </c>
      <c r="T354" s="172"/>
      <c r="U354" s="78"/>
    </row>
    <row r="355" spans="1:21" ht="18.75" x14ac:dyDescent="0.2">
      <c r="A355" s="78"/>
      <c r="B355" s="130"/>
      <c r="C355" s="126" t="s">
        <v>672</v>
      </c>
      <c r="D355" s="156"/>
      <c r="E355" s="84" t="s">
        <v>10</v>
      </c>
      <c r="F355" s="79"/>
      <c r="G355" s="79"/>
      <c r="H355" s="79"/>
      <c r="I355" s="80">
        <f>IF(E355="Q1a",MucHoTro!$H$5,IF(E355="Q1b",MucHoTro!$H$6,IF(E355="Q2",MucHoTro!$H$7,IF(E355="Q3",MucHoTro!$H$8,IF(E355="Q4",MucHoTro!$H$9)))))</f>
        <v>0.9</v>
      </c>
      <c r="J355" s="78" t="b">
        <f>IF(F355="x",MucHoTro!$C$5,IF(G355="x",MucHoTro!$D$5,IF(H355="x",MucHoTro!$E$5)))</f>
        <v>0</v>
      </c>
      <c r="K355" s="81">
        <f t="shared" si="43"/>
        <v>0</v>
      </c>
      <c r="L355" s="126" t="s">
        <v>672</v>
      </c>
      <c r="M355" s="133"/>
      <c r="N355" s="83"/>
      <c r="O355" s="83"/>
      <c r="P355" s="83"/>
      <c r="Q355" s="83" t="s">
        <v>13</v>
      </c>
      <c r="R355" s="82"/>
      <c r="S355" s="187">
        <f>$R$353*0.4/$N$353</f>
        <v>360000</v>
      </c>
      <c r="T355" s="172"/>
      <c r="U355" s="78"/>
    </row>
    <row r="356" spans="1:21" ht="18.75" x14ac:dyDescent="0.2">
      <c r="A356" s="78"/>
      <c r="B356" s="130"/>
      <c r="C356" s="126" t="s">
        <v>673</v>
      </c>
      <c r="D356" s="156"/>
      <c r="E356" s="84" t="s">
        <v>10</v>
      </c>
      <c r="F356" s="79"/>
      <c r="G356" s="79"/>
      <c r="H356" s="79"/>
      <c r="I356" s="80">
        <f>IF(E356="Q1a",MucHoTro!$H$5,IF(E356="Q1b",MucHoTro!$H$6,IF(E356="Q2",MucHoTro!$H$7,IF(E356="Q3",MucHoTro!$H$8,IF(E356="Q4",MucHoTro!$H$9)))))</f>
        <v>0.9</v>
      </c>
      <c r="J356" s="78" t="b">
        <f>IF(F356="x",MucHoTro!$C$5,IF(G356="x",MucHoTro!$D$5,IF(H356="x",MucHoTro!$E$5)))</f>
        <v>0</v>
      </c>
      <c r="K356" s="81">
        <f t="shared" si="43"/>
        <v>0</v>
      </c>
      <c r="L356" s="126" t="s">
        <v>673</v>
      </c>
      <c r="M356" s="133"/>
      <c r="N356" s="83"/>
      <c r="O356" s="83"/>
      <c r="P356" s="83"/>
      <c r="Q356" s="83" t="s">
        <v>13</v>
      </c>
      <c r="R356" s="82"/>
      <c r="S356" s="187">
        <f>$R$353*0.4/$N$353</f>
        <v>360000</v>
      </c>
      <c r="T356" s="172"/>
      <c r="U356" s="78"/>
    </row>
    <row r="357" spans="1:21" ht="63" x14ac:dyDescent="0.2">
      <c r="A357" s="78">
        <v>116</v>
      </c>
      <c r="B357" s="124" t="s">
        <v>445</v>
      </c>
      <c r="C357" s="126" t="s">
        <v>446</v>
      </c>
      <c r="D357" s="122" t="s">
        <v>757</v>
      </c>
      <c r="E357" s="84" t="s">
        <v>10</v>
      </c>
      <c r="F357" s="79" t="s">
        <v>13</v>
      </c>
      <c r="G357" s="79"/>
      <c r="H357" s="79"/>
      <c r="I357" s="80">
        <f>IF(E357="Q1a",MucHoTro!$H$5,IF(E357="Q1b",MucHoTro!$H$6,IF(E357="Q2",MucHoTro!$H$7,IF(E357="Q3",MucHoTro!$H$8,IF(E357="Q4",MucHoTro!$H$9)))))</f>
        <v>0.9</v>
      </c>
      <c r="J357" s="78">
        <f>IF(F357="x",MucHoTro!$C$5,IF(G357="x",MucHoTro!$D$5,IF(H357="x",MucHoTro!$E$5)))</f>
        <v>1.5</v>
      </c>
      <c r="K357" s="81">
        <f t="shared" si="24"/>
        <v>1.35</v>
      </c>
      <c r="L357" s="126"/>
      <c r="M357" s="133"/>
      <c r="N357" s="83">
        <v>6</v>
      </c>
      <c r="O357" s="83"/>
      <c r="P357" s="83"/>
      <c r="Q357" s="83"/>
      <c r="R357" s="82">
        <f>K357*2000000</f>
        <v>2700000</v>
      </c>
      <c r="S357" s="187"/>
      <c r="T357" s="172"/>
      <c r="U357" s="78"/>
    </row>
    <row r="358" spans="1:21" ht="18.75" x14ac:dyDescent="0.2">
      <c r="A358" s="78"/>
      <c r="B358" s="124"/>
      <c r="C358" s="126" t="s">
        <v>350</v>
      </c>
      <c r="D358" s="122"/>
      <c r="E358" s="84" t="s">
        <v>10</v>
      </c>
      <c r="F358" s="79"/>
      <c r="G358" s="79"/>
      <c r="H358" s="79"/>
      <c r="I358" s="80">
        <f>IF(E358="Q1a",MucHoTro!$H$5,IF(E358="Q1b",MucHoTro!$H$6,IF(E358="Q2",MucHoTro!$H$7,IF(E358="Q3",MucHoTro!$H$8,IF(E358="Q4",MucHoTro!$H$9)))))</f>
        <v>0.9</v>
      </c>
      <c r="J358" s="78" t="b">
        <f>IF(F358="x",MucHoTro!$C$5,IF(G358="x",MucHoTro!$D$5,IF(H358="x",MucHoTro!$E$5)))</f>
        <v>0</v>
      </c>
      <c r="K358" s="81">
        <f t="shared" si="24"/>
        <v>0</v>
      </c>
      <c r="L358" s="126" t="s">
        <v>350</v>
      </c>
      <c r="M358" s="133"/>
      <c r="N358" s="83"/>
      <c r="O358" s="83" t="s">
        <v>13</v>
      </c>
      <c r="P358" s="83" t="s">
        <v>13</v>
      </c>
      <c r="Q358" s="83"/>
      <c r="R358" s="82"/>
      <c r="S358" s="187">
        <f>R357*0.6+R357*0.4/N357</f>
        <v>1800000</v>
      </c>
      <c r="T358" s="172"/>
      <c r="U358" s="78"/>
    </row>
    <row r="359" spans="1:21" ht="18.75" x14ac:dyDescent="0.2">
      <c r="A359" s="78"/>
      <c r="B359" s="124"/>
      <c r="C359" s="126" t="s">
        <v>677</v>
      </c>
      <c r="D359" s="122"/>
      <c r="E359" s="84" t="s">
        <v>10</v>
      </c>
      <c r="F359" s="79"/>
      <c r="G359" s="79"/>
      <c r="H359" s="79"/>
      <c r="I359" s="80">
        <f>IF(E359="Q1a",MucHoTro!$H$5,IF(E359="Q1b",MucHoTro!$H$6,IF(E359="Q2",MucHoTro!$H$7,IF(E359="Q3",MucHoTro!$H$8,IF(E359="Q4",MucHoTro!$H$9)))))</f>
        <v>0.9</v>
      </c>
      <c r="J359" s="78" t="b">
        <f>IF(F359="x",MucHoTro!$C$5,IF(G359="x",MucHoTro!$D$5,IF(H359="x",MucHoTro!$E$5)))</f>
        <v>0</v>
      </c>
      <c r="K359" s="81">
        <f t="shared" si="24"/>
        <v>0</v>
      </c>
      <c r="L359" s="126" t="s">
        <v>677</v>
      </c>
      <c r="M359" s="133"/>
      <c r="N359" s="83"/>
      <c r="O359" s="83"/>
      <c r="P359" s="83"/>
      <c r="Q359" s="83" t="s">
        <v>13</v>
      </c>
      <c r="R359" s="82"/>
      <c r="S359" s="187">
        <f>$R$357*0.4/$N$357</f>
        <v>180000</v>
      </c>
      <c r="T359" s="172"/>
      <c r="U359" s="78"/>
    </row>
    <row r="360" spans="1:21" ht="18.75" x14ac:dyDescent="0.2">
      <c r="A360" s="78"/>
      <c r="B360" s="124"/>
      <c r="C360" s="126" t="s">
        <v>678</v>
      </c>
      <c r="D360" s="122"/>
      <c r="E360" s="84" t="s">
        <v>10</v>
      </c>
      <c r="F360" s="79"/>
      <c r="G360" s="79"/>
      <c r="H360" s="79"/>
      <c r="I360" s="80">
        <f>IF(E360="Q1a",MucHoTro!$H$5,IF(E360="Q1b",MucHoTro!$H$6,IF(E360="Q2",MucHoTro!$H$7,IF(E360="Q3",MucHoTro!$H$8,IF(E360="Q4",MucHoTro!$H$9)))))</f>
        <v>0.9</v>
      </c>
      <c r="J360" s="78" t="b">
        <f>IF(F360="x",MucHoTro!$C$5,IF(G360="x",MucHoTro!$D$5,IF(H360="x",MucHoTro!$E$5)))</f>
        <v>0</v>
      </c>
      <c r="K360" s="81">
        <f t="shared" si="24"/>
        <v>0</v>
      </c>
      <c r="L360" s="126" t="s">
        <v>678</v>
      </c>
      <c r="M360" s="133"/>
      <c r="N360" s="83"/>
      <c r="O360" s="83"/>
      <c r="P360" s="83"/>
      <c r="Q360" s="83" t="s">
        <v>13</v>
      </c>
      <c r="R360" s="82"/>
      <c r="S360" s="187">
        <f t="shared" ref="S360:S363" si="44">$R$357*0.4/$N$357</f>
        <v>180000</v>
      </c>
      <c r="T360" s="172"/>
      <c r="U360" s="78"/>
    </row>
    <row r="361" spans="1:21" ht="18.75" x14ac:dyDescent="0.2">
      <c r="A361" s="78"/>
      <c r="B361" s="124"/>
      <c r="C361" s="126" t="s">
        <v>670</v>
      </c>
      <c r="D361" s="122"/>
      <c r="E361" s="84" t="s">
        <v>10</v>
      </c>
      <c r="F361" s="79"/>
      <c r="G361" s="79"/>
      <c r="H361" s="79"/>
      <c r="I361" s="80">
        <f>IF(E361="Q1a",MucHoTro!$H$5,IF(E361="Q1b",MucHoTro!$H$6,IF(E361="Q2",MucHoTro!$H$7,IF(E361="Q3",MucHoTro!$H$8,IF(E361="Q4",MucHoTro!$H$9)))))</f>
        <v>0.9</v>
      </c>
      <c r="J361" s="78" t="b">
        <f>IF(F361="x",MucHoTro!$C$5,IF(G361="x",MucHoTro!$D$5,IF(H361="x",MucHoTro!$E$5)))</f>
        <v>0</v>
      </c>
      <c r="K361" s="81">
        <f t="shared" si="24"/>
        <v>0</v>
      </c>
      <c r="L361" s="126" t="s">
        <v>670</v>
      </c>
      <c r="M361" s="133"/>
      <c r="N361" s="83"/>
      <c r="O361" s="83"/>
      <c r="P361" s="83"/>
      <c r="Q361" s="83" t="s">
        <v>13</v>
      </c>
      <c r="R361" s="82"/>
      <c r="S361" s="187">
        <f t="shared" si="44"/>
        <v>180000</v>
      </c>
      <c r="T361" s="172"/>
      <c r="U361" s="78"/>
    </row>
    <row r="362" spans="1:21" ht="18.75" x14ac:dyDescent="0.2">
      <c r="A362" s="78"/>
      <c r="B362" s="124"/>
      <c r="C362" s="126" t="s">
        <v>679</v>
      </c>
      <c r="D362" s="122"/>
      <c r="E362" s="84" t="s">
        <v>10</v>
      </c>
      <c r="F362" s="79"/>
      <c r="G362" s="79"/>
      <c r="H362" s="79"/>
      <c r="I362" s="80">
        <f>IF(E362="Q1a",MucHoTro!$H$5,IF(E362="Q1b",MucHoTro!$H$6,IF(E362="Q2",MucHoTro!$H$7,IF(E362="Q3",MucHoTro!$H$8,IF(E362="Q4",MucHoTro!$H$9)))))</f>
        <v>0.9</v>
      </c>
      <c r="J362" s="78" t="b">
        <f>IF(F362="x",MucHoTro!$C$5,IF(G362="x",MucHoTro!$D$5,IF(H362="x",MucHoTro!$E$5)))</f>
        <v>0</v>
      </c>
      <c r="K362" s="81">
        <f t="shared" si="24"/>
        <v>0</v>
      </c>
      <c r="L362" s="126" t="s">
        <v>679</v>
      </c>
      <c r="M362" s="133"/>
      <c r="N362" s="83"/>
      <c r="O362" s="83"/>
      <c r="P362" s="83"/>
      <c r="Q362" s="83" t="s">
        <v>13</v>
      </c>
      <c r="R362" s="82"/>
      <c r="S362" s="187">
        <f t="shared" si="44"/>
        <v>180000</v>
      </c>
      <c r="T362" s="172"/>
      <c r="U362" s="78"/>
    </row>
    <row r="363" spans="1:21" ht="18.75" x14ac:dyDescent="0.2">
      <c r="A363" s="78"/>
      <c r="B363" s="124"/>
      <c r="C363" s="126" t="s">
        <v>293</v>
      </c>
      <c r="D363" s="122"/>
      <c r="E363" s="84" t="s">
        <v>10</v>
      </c>
      <c r="F363" s="79"/>
      <c r="G363" s="79"/>
      <c r="H363" s="79"/>
      <c r="I363" s="80">
        <f>IF(E363="Q1a",MucHoTro!$H$5,IF(E363="Q1b",MucHoTro!$H$6,IF(E363="Q2",MucHoTro!$H$7,IF(E363="Q3",MucHoTro!$H$8,IF(E363="Q4",MucHoTro!$H$9)))))</f>
        <v>0.9</v>
      </c>
      <c r="J363" s="78" t="b">
        <f>IF(F363="x",MucHoTro!$C$5,IF(G363="x",MucHoTro!$D$5,IF(H363="x",MucHoTro!$E$5)))</f>
        <v>0</v>
      </c>
      <c r="K363" s="81">
        <f t="shared" si="24"/>
        <v>0</v>
      </c>
      <c r="L363" s="126" t="s">
        <v>293</v>
      </c>
      <c r="M363" s="133"/>
      <c r="N363" s="83"/>
      <c r="O363" s="83"/>
      <c r="P363" s="83"/>
      <c r="Q363" s="83" t="s">
        <v>13</v>
      </c>
      <c r="R363" s="82"/>
      <c r="S363" s="187">
        <f t="shared" si="44"/>
        <v>180000</v>
      </c>
      <c r="T363" s="172"/>
      <c r="U363" s="78"/>
    </row>
    <row r="364" spans="1:21" ht="47.25" x14ac:dyDescent="0.2">
      <c r="A364" s="78">
        <v>117</v>
      </c>
      <c r="B364" s="124" t="s">
        <v>457</v>
      </c>
      <c r="C364" s="129" t="s">
        <v>458</v>
      </c>
      <c r="D364" s="122" t="s">
        <v>758</v>
      </c>
      <c r="E364" s="169" t="s">
        <v>42</v>
      </c>
      <c r="F364" s="79"/>
      <c r="G364" s="79"/>
      <c r="H364" s="79" t="s">
        <v>13</v>
      </c>
      <c r="I364" s="80">
        <f>IF(E364="Q1a",MucHoTro!$H$5,IF(E364="Q1b",MucHoTro!$H$6,IF(E364="Q2",MucHoTro!$H$7,IF(E364="Q3",MucHoTro!$H$8,IF(E364="Q4",MucHoTro!$H$9)))))</f>
        <v>1.2</v>
      </c>
      <c r="J364" s="78">
        <f>IF(F364="x",MucHoTro!$C$5,IF(G364="x",MucHoTro!$D$5,IF(H364="x",MucHoTro!$E$5)))</f>
        <v>1</v>
      </c>
      <c r="K364" s="81">
        <f t="shared" si="24"/>
        <v>1.2</v>
      </c>
      <c r="L364" s="129"/>
      <c r="M364" s="133"/>
      <c r="N364" s="83">
        <v>1</v>
      </c>
      <c r="O364" s="83"/>
      <c r="P364" s="83"/>
      <c r="Q364" s="83"/>
      <c r="R364" s="82">
        <f>K364*2000000</f>
        <v>2400000</v>
      </c>
      <c r="S364" s="187"/>
      <c r="T364" s="172"/>
      <c r="U364" s="78"/>
    </row>
    <row r="365" spans="1:21" ht="18.75" x14ac:dyDescent="0.2">
      <c r="A365" s="78"/>
      <c r="B365" s="124"/>
      <c r="C365" s="132" t="s">
        <v>680</v>
      </c>
      <c r="D365" s="122"/>
      <c r="E365" s="169" t="s">
        <v>42</v>
      </c>
      <c r="F365" s="79"/>
      <c r="G365" s="79"/>
      <c r="H365" s="79"/>
      <c r="I365" s="80">
        <f>IF(E365="Q1a",MucHoTro!$H$5,IF(E365="Q1b",MucHoTro!$H$6,IF(E365="Q2",MucHoTro!$H$7,IF(E365="Q3",MucHoTro!$H$8,IF(E365="Q4",MucHoTro!$H$9)))))</f>
        <v>1.2</v>
      </c>
      <c r="J365" s="78" t="b">
        <f>IF(F365="x",MucHoTro!$C$5,IF(G365="x",MucHoTro!$D$5,IF(H365="x",MucHoTro!$E$5)))</f>
        <v>0</v>
      </c>
      <c r="K365" s="81">
        <f t="shared" si="24"/>
        <v>0</v>
      </c>
      <c r="L365" s="132" t="s">
        <v>680</v>
      </c>
      <c r="M365" s="133"/>
      <c r="N365" s="83"/>
      <c r="O365" s="83"/>
      <c r="P365" s="83"/>
      <c r="Q365" s="83" t="s">
        <v>13</v>
      </c>
      <c r="R365" s="82"/>
      <c r="S365" s="187">
        <f>R364/N364</f>
        <v>2400000</v>
      </c>
      <c r="T365" s="172"/>
      <c r="U365" s="78"/>
    </row>
    <row r="366" spans="1:21" ht="63" x14ac:dyDescent="0.2">
      <c r="A366" s="78">
        <v>118</v>
      </c>
      <c r="B366" s="124" t="s">
        <v>465</v>
      </c>
      <c r="C366" s="126" t="s">
        <v>828</v>
      </c>
      <c r="D366" s="122" t="s">
        <v>756</v>
      </c>
      <c r="E366" s="169" t="s">
        <v>43</v>
      </c>
      <c r="F366" s="79" t="s">
        <v>13</v>
      </c>
      <c r="G366" s="79"/>
      <c r="H366" s="79"/>
      <c r="I366" s="80">
        <f>IF(E366="Q1a",MucHoTro!$H$5,IF(E366="Q1b",MucHoTro!$H$6,IF(E366="Q2",MucHoTro!$H$7,IF(E366="Q3",MucHoTro!$H$8,IF(E366="Q4",MucHoTro!$H$9)))))</f>
        <v>2</v>
      </c>
      <c r="J366" s="78">
        <f>IF(F366="x",MucHoTro!$C$5,IF(G366="x",MucHoTro!$D$5,IF(H366="x",MucHoTro!$E$5)))</f>
        <v>1.5</v>
      </c>
      <c r="K366" s="81">
        <f t="shared" si="24"/>
        <v>3</v>
      </c>
      <c r="L366" s="126"/>
      <c r="M366" s="133"/>
      <c r="N366" s="83">
        <v>2</v>
      </c>
      <c r="O366" s="83"/>
      <c r="P366" s="83"/>
      <c r="Q366" s="83"/>
      <c r="R366" s="82">
        <f>K366*2000000</f>
        <v>6000000</v>
      </c>
      <c r="S366" s="187"/>
      <c r="T366" s="172"/>
      <c r="U366" s="78"/>
    </row>
    <row r="367" spans="1:21" ht="18.75" x14ac:dyDescent="0.2">
      <c r="A367" s="78"/>
      <c r="B367" s="124"/>
      <c r="C367" s="126" t="s">
        <v>675</v>
      </c>
      <c r="D367" s="122"/>
      <c r="E367" s="169" t="s">
        <v>43</v>
      </c>
      <c r="F367" s="79"/>
      <c r="G367" s="79"/>
      <c r="H367" s="79"/>
      <c r="I367" s="80">
        <f>IF(E367="Q1a",MucHoTro!$H$5,IF(E367="Q1b",MucHoTro!$H$6,IF(E367="Q2",MucHoTro!$H$7,IF(E367="Q3",MucHoTro!$H$8,IF(E367="Q4",MucHoTro!$H$9)))))</f>
        <v>2</v>
      </c>
      <c r="J367" s="78" t="b">
        <f>IF(F367="x",MucHoTro!$C$5,IF(G367="x",MucHoTro!$D$5,IF(H367="x",MucHoTro!$E$5)))</f>
        <v>0</v>
      </c>
      <c r="K367" s="81">
        <f t="shared" si="24"/>
        <v>0</v>
      </c>
      <c r="L367" s="126" t="s">
        <v>675</v>
      </c>
      <c r="M367" s="133"/>
      <c r="N367" s="83"/>
      <c r="O367" s="83" t="s">
        <v>13</v>
      </c>
      <c r="P367" s="83"/>
      <c r="Q367" s="83"/>
      <c r="R367" s="82"/>
      <c r="S367" s="187">
        <f>R366*0.3+R366*0.7/N366</f>
        <v>3900000</v>
      </c>
      <c r="T367" s="172"/>
      <c r="U367" s="78"/>
    </row>
    <row r="368" spans="1:21" ht="18.75" x14ac:dyDescent="0.2">
      <c r="A368" s="78"/>
      <c r="B368" s="124"/>
      <c r="C368" s="126" t="s">
        <v>350</v>
      </c>
      <c r="D368" s="122"/>
      <c r="E368" s="169" t="s">
        <v>43</v>
      </c>
      <c r="F368" s="79"/>
      <c r="G368" s="79"/>
      <c r="H368" s="79"/>
      <c r="I368" s="80">
        <f>IF(E368="Q1a",MucHoTro!$H$5,IF(E368="Q1b",MucHoTro!$H$6,IF(E368="Q2",MucHoTro!$H$7,IF(E368="Q3",MucHoTro!$H$8,IF(E368="Q4",MucHoTro!$H$9)))))</f>
        <v>2</v>
      </c>
      <c r="J368" s="78" t="b">
        <f>IF(F368="x",MucHoTro!$C$5,IF(G368="x",MucHoTro!$D$5,IF(H368="x",MucHoTro!$E$5)))</f>
        <v>0</v>
      </c>
      <c r="K368" s="81">
        <f t="shared" si="24"/>
        <v>0</v>
      </c>
      <c r="L368" s="126" t="s">
        <v>350</v>
      </c>
      <c r="M368" s="133"/>
      <c r="N368" s="83"/>
      <c r="O368" s="83"/>
      <c r="P368" s="83"/>
      <c r="Q368" s="83" t="s">
        <v>13</v>
      </c>
      <c r="R368" s="82"/>
      <c r="S368" s="187">
        <f>R366*0.7/N366</f>
        <v>2100000</v>
      </c>
      <c r="T368" s="172"/>
      <c r="U368" s="78"/>
    </row>
    <row r="369" spans="1:21" ht="47.25" x14ac:dyDescent="0.2">
      <c r="A369" s="78">
        <v>119</v>
      </c>
      <c r="B369" s="124" t="s">
        <v>516</v>
      </c>
      <c r="C369" s="126" t="s">
        <v>517</v>
      </c>
      <c r="D369" s="122" t="s">
        <v>759</v>
      </c>
      <c r="E369" s="169" t="s">
        <v>42</v>
      </c>
      <c r="F369" s="79" t="s">
        <v>13</v>
      </c>
      <c r="G369" s="79"/>
      <c r="H369" s="79"/>
      <c r="I369" s="80">
        <f>IF(E369="Q1a",MucHoTro!$H$5,IF(E369="Q1b",MucHoTro!$H$6,IF(E369="Q2",MucHoTro!$H$7,IF(E369="Q3",MucHoTro!$H$8,IF(E369="Q4",MucHoTro!$H$9)))))</f>
        <v>1.2</v>
      </c>
      <c r="J369" s="78">
        <f>IF(F369="x",MucHoTro!$C$5,IF(G369="x",MucHoTro!$D$5,IF(H369="x",MucHoTro!$E$5)))</f>
        <v>1.5</v>
      </c>
      <c r="K369" s="81">
        <f t="shared" si="24"/>
        <v>1.7999999999999998</v>
      </c>
      <c r="L369" s="126"/>
      <c r="M369" s="133"/>
      <c r="N369" s="83">
        <v>2</v>
      </c>
      <c r="O369" s="83"/>
      <c r="P369" s="83"/>
      <c r="Q369" s="83"/>
      <c r="R369" s="82">
        <f>K369*2000000</f>
        <v>3599999.9999999995</v>
      </c>
      <c r="S369" s="187"/>
      <c r="T369" s="172"/>
      <c r="U369" s="78"/>
    </row>
    <row r="370" spans="1:21" ht="18.75" x14ac:dyDescent="0.2">
      <c r="A370" s="78"/>
      <c r="B370" s="124"/>
      <c r="C370" s="126" t="s">
        <v>297</v>
      </c>
      <c r="D370" s="122"/>
      <c r="E370" s="169" t="s">
        <v>42</v>
      </c>
      <c r="F370" s="79"/>
      <c r="G370" s="79"/>
      <c r="H370" s="79"/>
      <c r="I370" s="80">
        <f>IF(E370="Q1a",MucHoTro!$H$5,IF(E370="Q1b",MucHoTro!$H$6,IF(E370="Q2",MucHoTro!$H$7,IF(E370="Q3",MucHoTro!$H$8,IF(E370="Q4",MucHoTro!$H$9)))))</f>
        <v>1.2</v>
      </c>
      <c r="J370" s="78" t="b">
        <f>IF(F370="x",MucHoTro!$C$5,IF(G370="x",MucHoTro!$D$5,IF(H370="x",MucHoTro!$E$5)))</f>
        <v>0</v>
      </c>
      <c r="K370" s="81">
        <f t="shared" si="24"/>
        <v>0</v>
      </c>
      <c r="L370" s="126" t="s">
        <v>297</v>
      </c>
      <c r="M370" s="133"/>
      <c r="N370" s="83"/>
      <c r="O370" s="83" t="s">
        <v>13</v>
      </c>
      <c r="P370" s="83"/>
      <c r="Q370" s="83"/>
      <c r="R370" s="82"/>
      <c r="S370" s="187">
        <f>R369*0.3+R369*0.7/N369</f>
        <v>2339999.9999999995</v>
      </c>
      <c r="T370" s="172"/>
      <c r="U370" s="78"/>
    </row>
    <row r="371" spans="1:21" ht="18.75" x14ac:dyDescent="0.2">
      <c r="A371" s="78"/>
      <c r="B371" s="124"/>
      <c r="C371" s="126" t="s">
        <v>301</v>
      </c>
      <c r="D371" s="122"/>
      <c r="E371" s="169" t="s">
        <v>42</v>
      </c>
      <c r="F371" s="79"/>
      <c r="G371" s="79"/>
      <c r="H371" s="79"/>
      <c r="I371" s="80">
        <f>IF(E371="Q1a",MucHoTro!$H$5,IF(E371="Q1b",MucHoTro!$H$6,IF(E371="Q2",MucHoTro!$H$7,IF(E371="Q3",MucHoTro!$H$8,IF(E371="Q4",MucHoTro!$H$9)))))</f>
        <v>1.2</v>
      </c>
      <c r="J371" s="78" t="b">
        <f>IF(F371="x",MucHoTro!$C$5,IF(G371="x",MucHoTro!$D$5,IF(H371="x",MucHoTro!$E$5)))</f>
        <v>0</v>
      </c>
      <c r="K371" s="81">
        <f t="shared" si="24"/>
        <v>0</v>
      </c>
      <c r="L371" s="126" t="s">
        <v>301</v>
      </c>
      <c r="M371" s="133"/>
      <c r="N371" s="83"/>
      <c r="O371" s="83"/>
      <c r="P371" s="83"/>
      <c r="Q371" s="83" t="s">
        <v>13</v>
      </c>
      <c r="R371" s="82"/>
      <c r="S371" s="187">
        <f>R369*0.7/N369</f>
        <v>1259999.9999999998</v>
      </c>
      <c r="T371" s="172"/>
      <c r="U371" s="78"/>
    </row>
    <row r="372" spans="1:21" ht="63" x14ac:dyDescent="0.2">
      <c r="A372" s="78">
        <v>120</v>
      </c>
      <c r="B372" s="130" t="s">
        <v>525</v>
      </c>
      <c r="C372" s="125" t="s">
        <v>526</v>
      </c>
      <c r="D372" s="122" t="s">
        <v>743</v>
      </c>
      <c r="E372" s="84" t="s">
        <v>10</v>
      </c>
      <c r="F372" s="79"/>
      <c r="G372" s="79"/>
      <c r="H372" s="79" t="s">
        <v>13</v>
      </c>
      <c r="I372" s="80">
        <f>IF(E372="Q1a",MucHoTro!$H$5,IF(E372="Q1b",MucHoTro!$H$6,IF(E372="Q2",MucHoTro!$H$7,IF(E372="Q3",MucHoTro!$H$8,IF(E372="Q4",MucHoTro!$H$9)))))</f>
        <v>0.9</v>
      </c>
      <c r="J372" s="78">
        <f>IF(F372="x",MucHoTro!$C$5,IF(G372="x",MucHoTro!$D$5,IF(H372="x",MucHoTro!$E$5)))</f>
        <v>1</v>
      </c>
      <c r="K372" s="81">
        <f t="shared" si="24"/>
        <v>0.9</v>
      </c>
      <c r="L372" s="125"/>
      <c r="M372" s="133"/>
      <c r="N372" s="83">
        <v>1</v>
      </c>
      <c r="O372" s="83"/>
      <c r="P372" s="83"/>
      <c r="Q372" s="83"/>
      <c r="R372" s="82">
        <f>K372*2000000</f>
        <v>1800000</v>
      </c>
      <c r="S372" s="187"/>
      <c r="T372" s="172"/>
      <c r="U372" s="78"/>
    </row>
    <row r="373" spans="1:21" ht="18.75" x14ac:dyDescent="0.2">
      <c r="A373" s="78"/>
      <c r="B373" s="130"/>
      <c r="C373" s="126" t="s">
        <v>299</v>
      </c>
      <c r="D373" s="122"/>
      <c r="E373" s="84" t="s">
        <v>10</v>
      </c>
      <c r="F373" s="79"/>
      <c r="G373" s="79"/>
      <c r="H373" s="79"/>
      <c r="I373" s="80">
        <f>IF(E373="Q1a",MucHoTro!$H$5,IF(E373="Q1b",MucHoTro!$H$6,IF(E373="Q2",MucHoTro!$H$7,IF(E373="Q3",MucHoTro!$H$8,IF(E373="Q4",MucHoTro!$H$9)))))</f>
        <v>0.9</v>
      </c>
      <c r="J373" s="78" t="b">
        <f>IF(F373="x",MucHoTro!$C$5,IF(G373="x",MucHoTro!$D$5,IF(H373="x",MucHoTro!$E$5)))</f>
        <v>0</v>
      </c>
      <c r="K373" s="81">
        <f t="shared" si="24"/>
        <v>0</v>
      </c>
      <c r="L373" s="126" t="s">
        <v>299</v>
      </c>
      <c r="M373" s="133"/>
      <c r="N373" s="83"/>
      <c r="O373" s="83"/>
      <c r="P373" s="83"/>
      <c r="Q373" s="83" t="s">
        <v>13</v>
      </c>
      <c r="R373" s="82"/>
      <c r="S373" s="187">
        <f>R372/N372</f>
        <v>1800000</v>
      </c>
      <c r="T373" s="172"/>
      <c r="U373" s="78"/>
    </row>
    <row r="374" spans="1:21" ht="63" x14ac:dyDescent="0.2">
      <c r="A374" s="78">
        <v>121</v>
      </c>
      <c r="B374" s="124" t="s">
        <v>558</v>
      </c>
      <c r="C374" s="126" t="s">
        <v>559</v>
      </c>
      <c r="D374" s="122" t="s">
        <v>700</v>
      </c>
      <c r="E374" s="84" t="s">
        <v>10</v>
      </c>
      <c r="F374" s="79" t="s">
        <v>13</v>
      </c>
      <c r="G374" s="79"/>
      <c r="H374" s="79"/>
      <c r="I374" s="80">
        <f>IF(E374="Q1a",MucHoTro!$H$5,IF(E374="Q1b",MucHoTro!$H$6,IF(E374="Q2",MucHoTro!$H$7,IF(E374="Q3",MucHoTro!$H$8,IF(E374="Q4",MucHoTro!$H$9)))))</f>
        <v>0.9</v>
      </c>
      <c r="J374" s="78">
        <f>IF(F374="x",MucHoTro!$C$5,IF(G374="x",MucHoTro!$D$5,IF(H374="x",MucHoTro!$E$5)))</f>
        <v>1.5</v>
      </c>
      <c r="K374" s="81">
        <f t="shared" si="24"/>
        <v>1.35</v>
      </c>
      <c r="L374" s="126"/>
      <c r="M374" s="133"/>
      <c r="N374" s="83">
        <v>3</v>
      </c>
      <c r="O374" s="83"/>
      <c r="P374" s="83"/>
      <c r="Q374" s="83"/>
      <c r="R374" s="82">
        <f>K374*2000000</f>
        <v>2700000</v>
      </c>
      <c r="S374" s="187"/>
      <c r="T374" s="172"/>
      <c r="U374" s="78"/>
    </row>
    <row r="375" spans="1:21" ht="18.75" x14ac:dyDescent="0.2">
      <c r="A375" s="78"/>
      <c r="B375" s="124"/>
      <c r="C375" s="126" t="s">
        <v>681</v>
      </c>
      <c r="D375" s="122"/>
      <c r="E375" s="84" t="s">
        <v>10</v>
      </c>
      <c r="F375" s="79"/>
      <c r="G375" s="79"/>
      <c r="H375" s="79"/>
      <c r="I375" s="80">
        <f>IF(E375="Q1a",MucHoTro!$H$5,IF(E375="Q1b",MucHoTro!$H$6,IF(E375="Q2",MucHoTro!$H$7,IF(E375="Q3",MucHoTro!$H$8,IF(E375="Q4",MucHoTro!$H$9)))))</f>
        <v>0.9</v>
      </c>
      <c r="J375" s="78" t="b">
        <f>IF(F375="x",MucHoTro!$C$5,IF(G375="x",MucHoTro!$D$5,IF(H375="x",MucHoTro!$E$5)))</f>
        <v>0</v>
      </c>
      <c r="K375" s="81">
        <f t="shared" si="24"/>
        <v>0</v>
      </c>
      <c r="L375" s="126" t="s">
        <v>681</v>
      </c>
      <c r="M375" s="133"/>
      <c r="N375" s="83"/>
      <c r="O375" s="83" t="s">
        <v>13</v>
      </c>
      <c r="P375" s="83" t="s">
        <v>13</v>
      </c>
      <c r="Q375" s="83"/>
      <c r="R375" s="82"/>
      <c r="S375" s="187">
        <f>R374*0.6+R374*0.4/N374</f>
        <v>1980000</v>
      </c>
      <c r="T375" s="172"/>
      <c r="U375" s="78"/>
    </row>
    <row r="376" spans="1:21" ht="18.75" x14ac:dyDescent="0.2">
      <c r="A376" s="78"/>
      <c r="B376" s="124"/>
      <c r="C376" s="126" t="s">
        <v>682</v>
      </c>
      <c r="D376" s="122"/>
      <c r="E376" s="84" t="s">
        <v>10</v>
      </c>
      <c r="F376" s="79"/>
      <c r="G376" s="79"/>
      <c r="H376" s="79"/>
      <c r="I376" s="80">
        <f>IF(E376="Q1a",MucHoTro!$H$5,IF(E376="Q1b",MucHoTro!$H$6,IF(E376="Q2",MucHoTro!$H$7,IF(E376="Q3",MucHoTro!$H$8,IF(E376="Q4",MucHoTro!$H$9)))))</f>
        <v>0.9</v>
      </c>
      <c r="J376" s="78" t="b">
        <f>IF(F376="x",MucHoTro!$C$5,IF(G376="x",MucHoTro!$D$5,IF(H376="x",MucHoTro!$E$5)))</f>
        <v>0</v>
      </c>
      <c r="K376" s="81">
        <f t="shared" si="24"/>
        <v>0</v>
      </c>
      <c r="L376" s="126" t="s">
        <v>682</v>
      </c>
      <c r="M376" s="133"/>
      <c r="N376" s="83"/>
      <c r="O376" s="83"/>
      <c r="P376" s="83"/>
      <c r="Q376" s="83" t="s">
        <v>13</v>
      </c>
      <c r="R376" s="82"/>
      <c r="S376" s="187">
        <f>$R$374*0.4/$N$374</f>
        <v>360000</v>
      </c>
      <c r="T376" s="172"/>
      <c r="U376" s="78"/>
    </row>
    <row r="377" spans="1:21" ht="18.75" x14ac:dyDescent="0.2">
      <c r="A377" s="78"/>
      <c r="B377" s="124"/>
      <c r="C377" s="126" t="s">
        <v>683</v>
      </c>
      <c r="D377" s="122"/>
      <c r="E377" s="84" t="s">
        <v>10</v>
      </c>
      <c r="F377" s="79"/>
      <c r="G377" s="79"/>
      <c r="H377" s="79"/>
      <c r="I377" s="80">
        <f>IF(E377="Q1a",MucHoTro!$H$5,IF(E377="Q1b",MucHoTro!$H$6,IF(E377="Q2",MucHoTro!$H$7,IF(E377="Q3",MucHoTro!$H$8,IF(E377="Q4",MucHoTro!$H$9)))))</f>
        <v>0.9</v>
      </c>
      <c r="J377" s="78" t="b">
        <f>IF(F377="x",MucHoTro!$C$5,IF(G377="x",MucHoTro!$D$5,IF(H377="x",MucHoTro!$E$5)))</f>
        <v>0</v>
      </c>
      <c r="K377" s="81">
        <f t="shared" si="24"/>
        <v>0</v>
      </c>
      <c r="L377" s="126" t="s">
        <v>683</v>
      </c>
      <c r="M377" s="133"/>
      <c r="N377" s="83"/>
      <c r="O377" s="83"/>
      <c r="P377" s="83"/>
      <c r="Q377" s="83" t="s">
        <v>13</v>
      </c>
      <c r="R377" s="82"/>
      <c r="S377" s="187">
        <f>$R$374*0.4/$N$374</f>
        <v>360000</v>
      </c>
      <c r="T377" s="172"/>
      <c r="U377" s="78"/>
    </row>
    <row r="378" spans="1:21" ht="63" x14ac:dyDescent="0.2">
      <c r="A378" s="78">
        <v>122</v>
      </c>
      <c r="B378" s="130" t="s">
        <v>560</v>
      </c>
      <c r="C378" s="126" t="s">
        <v>829</v>
      </c>
      <c r="D378" s="122" t="s">
        <v>700</v>
      </c>
      <c r="E378" s="84" t="s">
        <v>10</v>
      </c>
      <c r="F378" s="79" t="s">
        <v>13</v>
      </c>
      <c r="G378" s="79"/>
      <c r="H378" s="79"/>
      <c r="I378" s="80">
        <f>IF(E378="Q1a",MucHoTro!$H$5,IF(E378="Q1b",MucHoTro!$H$6,IF(E378="Q2",MucHoTro!$H$7,IF(E378="Q3",MucHoTro!$H$8,IF(E378="Q4",MucHoTro!$H$9)))))</f>
        <v>0.9</v>
      </c>
      <c r="J378" s="78">
        <f>IF(F378="x",MucHoTro!$C$5,IF(G378="x",MucHoTro!$D$5,IF(H378="x",MucHoTro!$E$5)))</f>
        <v>1.5</v>
      </c>
      <c r="K378" s="81">
        <f t="shared" si="24"/>
        <v>1.35</v>
      </c>
      <c r="L378" s="126"/>
      <c r="M378" s="133"/>
      <c r="N378" s="83">
        <v>5</v>
      </c>
      <c r="O378" s="83"/>
      <c r="P378" s="83"/>
      <c r="Q378" s="83"/>
      <c r="R378" s="82">
        <f>K378*2000000</f>
        <v>2700000</v>
      </c>
      <c r="S378" s="187"/>
      <c r="T378" s="172"/>
      <c r="U378" s="78"/>
    </row>
    <row r="379" spans="1:21" ht="18.75" x14ac:dyDescent="0.2">
      <c r="A379" s="78"/>
      <c r="B379" s="130"/>
      <c r="C379" s="126" t="s">
        <v>350</v>
      </c>
      <c r="D379" s="122"/>
      <c r="E379" s="84" t="s">
        <v>10</v>
      </c>
      <c r="F379" s="79"/>
      <c r="G379" s="79"/>
      <c r="H379" s="79"/>
      <c r="I379" s="80">
        <f>IF(E379="Q1a",MucHoTro!$H$5,IF(E379="Q1b",MucHoTro!$H$6,IF(E379="Q2",MucHoTro!$H$7,IF(E379="Q3",MucHoTro!$H$8,IF(E379="Q4",MucHoTro!$H$9)))))</f>
        <v>0.9</v>
      </c>
      <c r="J379" s="78" t="b">
        <f>IF(F379="x",MucHoTro!$C$5,IF(G379="x",MucHoTro!$D$5,IF(H379="x",MucHoTro!$E$5)))</f>
        <v>0</v>
      </c>
      <c r="K379" s="81">
        <f t="shared" si="24"/>
        <v>0</v>
      </c>
      <c r="L379" s="126" t="s">
        <v>350</v>
      </c>
      <c r="M379" s="133"/>
      <c r="N379" s="83"/>
      <c r="O379" s="83" t="s">
        <v>13</v>
      </c>
      <c r="P379" s="83" t="s">
        <v>13</v>
      </c>
      <c r="Q379" s="83"/>
      <c r="R379" s="82"/>
      <c r="S379" s="187">
        <f>R378*0.6+R378*0.4/N378</f>
        <v>1836000</v>
      </c>
      <c r="T379" s="172"/>
      <c r="U379" s="78"/>
    </row>
    <row r="380" spans="1:21" ht="18.75" x14ac:dyDescent="0.2">
      <c r="A380" s="78"/>
      <c r="B380" s="130"/>
      <c r="C380" s="126" t="s">
        <v>678</v>
      </c>
      <c r="D380" s="122"/>
      <c r="E380" s="84" t="s">
        <v>10</v>
      </c>
      <c r="F380" s="79"/>
      <c r="G380" s="79"/>
      <c r="H380" s="79"/>
      <c r="I380" s="80">
        <f>IF(E380="Q1a",MucHoTro!$H$5,IF(E380="Q1b",MucHoTro!$H$6,IF(E380="Q2",MucHoTro!$H$7,IF(E380="Q3",MucHoTro!$H$8,IF(E380="Q4",MucHoTro!$H$9)))))</f>
        <v>0.9</v>
      </c>
      <c r="J380" s="78" t="b">
        <f>IF(F380="x",MucHoTro!$C$5,IF(G380="x",MucHoTro!$D$5,IF(H380="x",MucHoTro!$E$5)))</f>
        <v>0</v>
      </c>
      <c r="K380" s="81">
        <f t="shared" si="24"/>
        <v>0</v>
      </c>
      <c r="L380" s="126" t="s">
        <v>678</v>
      </c>
      <c r="M380" s="133"/>
      <c r="N380" s="83"/>
      <c r="O380" s="83"/>
      <c r="P380" s="83"/>
      <c r="Q380" s="83" t="s">
        <v>13</v>
      </c>
      <c r="R380" s="82"/>
      <c r="S380" s="187">
        <f>$R$378*0.4/$N$378</f>
        <v>216000</v>
      </c>
      <c r="T380" s="172"/>
      <c r="U380" s="78"/>
    </row>
    <row r="381" spans="1:21" ht="18.75" x14ac:dyDescent="0.2">
      <c r="A381" s="78"/>
      <c r="B381" s="130"/>
      <c r="C381" s="126" t="s">
        <v>677</v>
      </c>
      <c r="D381" s="122"/>
      <c r="E381" s="84" t="s">
        <v>10</v>
      </c>
      <c r="F381" s="79"/>
      <c r="G381" s="79"/>
      <c r="H381" s="79"/>
      <c r="I381" s="80">
        <f>IF(E381="Q1a",MucHoTro!$H$5,IF(E381="Q1b",MucHoTro!$H$6,IF(E381="Q2",MucHoTro!$H$7,IF(E381="Q3",MucHoTro!$H$8,IF(E381="Q4",MucHoTro!$H$9)))))</f>
        <v>0.9</v>
      </c>
      <c r="J381" s="78" t="b">
        <f>IF(F381="x",MucHoTro!$C$5,IF(G381="x",MucHoTro!$D$5,IF(H381="x",MucHoTro!$E$5)))</f>
        <v>0</v>
      </c>
      <c r="K381" s="81">
        <f t="shared" si="24"/>
        <v>0</v>
      </c>
      <c r="L381" s="126" t="s">
        <v>677</v>
      </c>
      <c r="M381" s="133"/>
      <c r="N381" s="83"/>
      <c r="O381" s="83"/>
      <c r="P381" s="83"/>
      <c r="Q381" s="83" t="s">
        <v>13</v>
      </c>
      <c r="R381" s="82"/>
      <c r="S381" s="187">
        <f t="shared" ref="S381:S383" si="45">$R$378*0.4/$N$378</f>
        <v>216000</v>
      </c>
      <c r="T381" s="172"/>
      <c r="U381" s="78"/>
    </row>
    <row r="382" spans="1:21" ht="18.75" x14ac:dyDescent="0.2">
      <c r="A382" s="78"/>
      <c r="B382" s="130"/>
      <c r="C382" s="126" t="s">
        <v>359</v>
      </c>
      <c r="D382" s="122"/>
      <c r="E382" s="84"/>
      <c r="F382" s="79"/>
      <c r="G382" s="79"/>
      <c r="H382" s="79"/>
      <c r="I382" s="80"/>
      <c r="J382" s="78"/>
      <c r="K382" s="81"/>
      <c r="L382" s="126" t="s">
        <v>359</v>
      </c>
      <c r="M382" s="133"/>
      <c r="N382" s="83"/>
      <c r="O382" s="83"/>
      <c r="P382" s="83"/>
      <c r="Q382" s="83" t="s">
        <v>13</v>
      </c>
      <c r="R382" s="82"/>
      <c r="S382" s="187">
        <f t="shared" si="45"/>
        <v>216000</v>
      </c>
      <c r="T382" s="172"/>
      <c r="U382" s="78"/>
    </row>
    <row r="383" spans="1:21" ht="18.75" x14ac:dyDescent="0.2">
      <c r="A383" s="78"/>
      <c r="B383" s="130"/>
      <c r="C383" s="126" t="s">
        <v>293</v>
      </c>
      <c r="D383" s="122"/>
      <c r="E383" s="84"/>
      <c r="F383" s="79"/>
      <c r="G383" s="79"/>
      <c r="H383" s="79"/>
      <c r="I383" s="80"/>
      <c r="J383" s="78"/>
      <c r="K383" s="81"/>
      <c r="L383" s="126" t="s">
        <v>293</v>
      </c>
      <c r="M383" s="133"/>
      <c r="N383" s="83"/>
      <c r="O383" s="83"/>
      <c r="P383" s="83"/>
      <c r="Q383" s="83" t="s">
        <v>13</v>
      </c>
      <c r="R383" s="82"/>
      <c r="S383" s="187">
        <f t="shared" si="45"/>
        <v>216000</v>
      </c>
      <c r="T383" s="172"/>
      <c r="U383" s="78"/>
    </row>
    <row r="384" spans="1:21" ht="63" x14ac:dyDescent="0.2">
      <c r="A384" s="78">
        <v>123</v>
      </c>
      <c r="B384" s="130" t="s">
        <v>563</v>
      </c>
      <c r="C384" s="132" t="s">
        <v>564</v>
      </c>
      <c r="D384" s="122" t="s">
        <v>700</v>
      </c>
      <c r="E384" s="84" t="s">
        <v>10</v>
      </c>
      <c r="F384" s="79" t="s">
        <v>13</v>
      </c>
      <c r="G384" s="79"/>
      <c r="H384" s="79"/>
      <c r="I384" s="80">
        <f>IF(E384="Q1a",MucHoTro!$H$5,IF(E384="Q1b",MucHoTro!$H$6,IF(E384="Q2",MucHoTro!$H$7,IF(E384="Q3",MucHoTro!$H$8,IF(E384="Q4",MucHoTro!$H$9)))))</f>
        <v>0.9</v>
      </c>
      <c r="J384" s="78">
        <f>IF(F384="x",MucHoTro!$C$5,IF(G384="x",MucHoTro!$D$5,IF(H384="x",MucHoTro!$E$5)))</f>
        <v>1.5</v>
      </c>
      <c r="K384" s="81">
        <f t="shared" si="24"/>
        <v>1.35</v>
      </c>
      <c r="L384" s="132"/>
      <c r="M384" s="133"/>
      <c r="N384" s="83">
        <v>2</v>
      </c>
      <c r="O384" s="83"/>
      <c r="P384" s="83"/>
      <c r="Q384" s="83"/>
      <c r="R384" s="82">
        <f>K384*2000000</f>
        <v>2700000</v>
      </c>
      <c r="S384" s="187"/>
      <c r="T384" s="172"/>
      <c r="U384" s="78"/>
    </row>
    <row r="385" spans="1:21" ht="18.75" x14ac:dyDescent="0.2">
      <c r="A385" s="78"/>
      <c r="B385" s="130"/>
      <c r="C385" s="132" t="s">
        <v>684</v>
      </c>
      <c r="D385" s="122"/>
      <c r="E385" s="84" t="s">
        <v>10</v>
      </c>
      <c r="F385" s="79"/>
      <c r="G385" s="79"/>
      <c r="H385" s="79"/>
      <c r="I385" s="80">
        <f>IF(E385="Q1a",MucHoTro!$H$5,IF(E385="Q1b",MucHoTro!$H$6,IF(E385="Q2",MucHoTro!$H$7,IF(E385="Q3",MucHoTro!$H$8,IF(E385="Q4",MucHoTro!$H$9)))))</f>
        <v>0.9</v>
      </c>
      <c r="J385" s="78" t="b">
        <f>IF(F385="x",MucHoTro!$C$5,IF(G385="x",MucHoTro!$D$5,IF(H385="x",MucHoTro!$E$5)))</f>
        <v>0</v>
      </c>
      <c r="K385" s="81">
        <f t="shared" si="24"/>
        <v>0</v>
      </c>
      <c r="L385" s="132" t="s">
        <v>684</v>
      </c>
      <c r="M385" s="133"/>
      <c r="N385" s="83"/>
      <c r="O385" s="83" t="s">
        <v>13</v>
      </c>
      <c r="P385" s="83"/>
      <c r="Q385" s="83"/>
      <c r="R385" s="82"/>
      <c r="S385" s="187">
        <f>$R$384*0.3+$R$384*0.4/$N$384</f>
        <v>1350000</v>
      </c>
      <c r="T385" s="172"/>
      <c r="U385" s="78"/>
    </row>
    <row r="386" spans="1:21" ht="18.75" x14ac:dyDescent="0.2">
      <c r="A386" s="78"/>
      <c r="B386" s="130"/>
      <c r="C386" s="132" t="s">
        <v>670</v>
      </c>
      <c r="D386" s="122"/>
      <c r="E386" s="84" t="s">
        <v>10</v>
      </c>
      <c r="F386" s="79"/>
      <c r="G386" s="79"/>
      <c r="H386" s="79"/>
      <c r="I386" s="80">
        <f>IF(E386="Q1a",MucHoTro!$H$5,IF(E386="Q1b",MucHoTro!$H$6,IF(E386="Q2",MucHoTro!$H$7,IF(E386="Q3",MucHoTro!$H$8,IF(E386="Q4",MucHoTro!$H$9)))))</f>
        <v>0.9</v>
      </c>
      <c r="J386" s="78" t="b">
        <f>IF(F386="x",MucHoTro!$C$5,IF(G386="x",MucHoTro!$D$5,IF(H386="x",MucHoTro!$E$5)))</f>
        <v>0</v>
      </c>
      <c r="K386" s="81">
        <f t="shared" si="24"/>
        <v>0</v>
      </c>
      <c r="L386" s="132" t="s">
        <v>670</v>
      </c>
      <c r="M386" s="133"/>
      <c r="N386" s="83"/>
      <c r="O386" s="83"/>
      <c r="P386" s="83" t="s">
        <v>13</v>
      </c>
      <c r="Q386" s="83"/>
      <c r="R386" s="82"/>
      <c r="S386" s="187">
        <f>$R$384*0.3+$R$384*0.4/$N$384</f>
        <v>1350000</v>
      </c>
      <c r="T386" s="172"/>
      <c r="U386" s="78"/>
    </row>
    <row r="387" spans="1:21" ht="63" x14ac:dyDescent="0.2">
      <c r="A387" s="78">
        <v>124</v>
      </c>
      <c r="B387" s="130" t="s">
        <v>565</v>
      </c>
      <c r="C387" s="125" t="s">
        <v>566</v>
      </c>
      <c r="D387" s="122" t="s">
        <v>700</v>
      </c>
      <c r="E387" s="84" t="s">
        <v>10</v>
      </c>
      <c r="F387" s="79"/>
      <c r="G387" s="79"/>
      <c r="H387" s="79" t="s">
        <v>13</v>
      </c>
      <c r="I387" s="80">
        <f>IF(E387="Q1a",MucHoTro!$H$5,IF(E387="Q1b",MucHoTro!$H$6,IF(E387="Q2",MucHoTro!$H$7,IF(E387="Q3",MucHoTro!$H$8,IF(E387="Q4",MucHoTro!$H$9)))))</f>
        <v>0.9</v>
      </c>
      <c r="J387" s="78">
        <f>IF(F387="x",MucHoTro!$C$5,IF(G387="x",MucHoTro!$D$5,IF(H387="x",MucHoTro!$E$5)))</f>
        <v>1</v>
      </c>
      <c r="K387" s="81">
        <f t="shared" si="24"/>
        <v>0.9</v>
      </c>
      <c r="L387" s="125"/>
      <c r="M387" s="133"/>
      <c r="N387" s="83">
        <v>2</v>
      </c>
      <c r="O387" s="83"/>
      <c r="P387" s="83"/>
      <c r="Q387" s="83"/>
      <c r="R387" s="82">
        <f>K387*2000000</f>
        <v>1800000</v>
      </c>
      <c r="S387" s="187"/>
      <c r="T387" s="172"/>
      <c r="U387" s="78"/>
    </row>
    <row r="388" spans="1:21" ht="18.75" x14ac:dyDescent="0.2">
      <c r="A388" s="78"/>
      <c r="B388" s="130"/>
      <c r="C388" s="126" t="s">
        <v>680</v>
      </c>
      <c r="D388" s="122"/>
      <c r="E388" s="84" t="s">
        <v>10</v>
      </c>
      <c r="F388" s="79"/>
      <c r="G388" s="79"/>
      <c r="H388" s="79"/>
      <c r="I388" s="80">
        <f>IF(E388="Q1a",MucHoTro!$H$5,IF(E388="Q1b",MucHoTro!$H$6,IF(E388="Q2",MucHoTro!$H$7,IF(E388="Q3",MucHoTro!$H$8,IF(E388="Q4",MucHoTro!$H$9)))))</f>
        <v>0.9</v>
      </c>
      <c r="J388" s="78" t="b">
        <f>IF(F388="x",MucHoTro!$C$5,IF(G388="x",MucHoTro!$D$5,IF(H388="x",MucHoTro!$E$5)))</f>
        <v>0</v>
      </c>
      <c r="K388" s="81">
        <f t="shared" si="24"/>
        <v>0</v>
      </c>
      <c r="L388" s="126" t="s">
        <v>680</v>
      </c>
      <c r="M388" s="133"/>
      <c r="N388" s="83"/>
      <c r="O388" s="83"/>
      <c r="P388" s="83"/>
      <c r="Q388" s="83" t="s">
        <v>13</v>
      </c>
      <c r="R388" s="82"/>
      <c r="S388" s="187">
        <f>$R$387/$N$387</f>
        <v>900000</v>
      </c>
      <c r="T388" s="172"/>
      <c r="U388" s="78"/>
    </row>
    <row r="389" spans="1:21" ht="18.75" x14ac:dyDescent="0.2">
      <c r="A389" s="78"/>
      <c r="B389" s="130"/>
      <c r="C389" s="126" t="s">
        <v>685</v>
      </c>
      <c r="D389" s="122"/>
      <c r="E389" s="84" t="s">
        <v>10</v>
      </c>
      <c r="F389" s="79"/>
      <c r="G389" s="79"/>
      <c r="H389" s="79"/>
      <c r="I389" s="80">
        <f>IF(E389="Q1a",MucHoTro!$H$5,IF(E389="Q1b",MucHoTro!$H$6,IF(E389="Q2",MucHoTro!$H$7,IF(E389="Q3",MucHoTro!$H$8,IF(E389="Q4",MucHoTro!$H$9)))))</f>
        <v>0.9</v>
      </c>
      <c r="J389" s="78" t="b">
        <f>IF(F389="x",MucHoTro!$C$5,IF(G389="x",MucHoTro!$D$5,IF(H389="x",MucHoTro!$E$5)))</f>
        <v>0</v>
      </c>
      <c r="K389" s="81">
        <f t="shared" si="24"/>
        <v>0</v>
      </c>
      <c r="L389" s="126" t="s">
        <v>685</v>
      </c>
      <c r="M389" s="133"/>
      <c r="N389" s="83"/>
      <c r="O389" s="83"/>
      <c r="P389" s="83"/>
      <c r="Q389" s="83" t="s">
        <v>13</v>
      </c>
      <c r="R389" s="82"/>
      <c r="S389" s="187">
        <f>$R$387/$N$387</f>
        <v>900000</v>
      </c>
      <c r="T389" s="172"/>
      <c r="U389" s="78"/>
    </row>
    <row r="390" spans="1:21" s="185" customFormat="1" ht="63" x14ac:dyDescent="0.2">
      <c r="A390" s="173">
        <v>125</v>
      </c>
      <c r="B390" s="174" t="s">
        <v>823</v>
      </c>
      <c r="C390" s="175" t="s">
        <v>567</v>
      </c>
      <c r="D390" s="176" t="s">
        <v>700</v>
      </c>
      <c r="E390" s="177" t="s">
        <v>10</v>
      </c>
      <c r="F390" s="178" t="s">
        <v>13</v>
      </c>
      <c r="G390" s="178"/>
      <c r="H390" s="178"/>
      <c r="I390" s="179">
        <f>IF(E390="Q1a",MucHoTro!$H$5,IF(E390="Q1b",MucHoTro!$H$6,IF(E390="Q2",MucHoTro!$H$7,IF(E390="Q3",MucHoTro!$H$8,IF(E390="Q4",MucHoTro!$H$9)))))</f>
        <v>0.9</v>
      </c>
      <c r="J390" s="173">
        <f>IF(F390="x",MucHoTro!$C$5,IF(G390="x",MucHoTro!$D$5,IF(H390="x",MucHoTro!$E$5)))</f>
        <v>1.5</v>
      </c>
      <c r="K390" s="180">
        <f t="shared" si="24"/>
        <v>1.35</v>
      </c>
      <c r="L390" s="175"/>
      <c r="M390" s="182"/>
      <c r="N390" s="183">
        <v>1</v>
      </c>
      <c r="O390" s="183"/>
      <c r="P390" s="183"/>
      <c r="Q390" s="183"/>
      <c r="R390" s="181">
        <f>K390*2000000</f>
        <v>2700000</v>
      </c>
      <c r="S390" s="190"/>
      <c r="T390" s="184"/>
      <c r="U390" s="173"/>
    </row>
    <row r="391" spans="1:21" ht="18.75" x14ac:dyDescent="0.2">
      <c r="A391" s="78"/>
      <c r="B391" s="130"/>
      <c r="C391" s="126" t="s">
        <v>674</v>
      </c>
      <c r="D391" s="122"/>
      <c r="E391" s="84" t="s">
        <v>10</v>
      </c>
      <c r="F391" s="79"/>
      <c r="G391" s="79"/>
      <c r="H391" s="79"/>
      <c r="I391" s="80">
        <f>IF(E391="Q1a",MucHoTro!$H$5,IF(E391="Q1b",MucHoTro!$H$6,IF(E391="Q2",MucHoTro!$H$7,IF(E391="Q3",MucHoTro!$H$8,IF(E391="Q4",MucHoTro!$H$9)))))</f>
        <v>0.9</v>
      </c>
      <c r="J391" s="78" t="b">
        <f>IF(F391="x",MucHoTro!$C$5,IF(G391="x",MucHoTro!$D$5,IF(H391="x",MucHoTro!$E$5)))</f>
        <v>0</v>
      </c>
      <c r="K391" s="81">
        <f t="shared" si="24"/>
        <v>0</v>
      </c>
      <c r="L391" s="126" t="s">
        <v>674</v>
      </c>
      <c r="M391" s="133"/>
      <c r="N391" s="83"/>
      <c r="O391" s="83" t="s">
        <v>13</v>
      </c>
      <c r="P391" s="83" t="s">
        <v>13</v>
      </c>
      <c r="Q391" s="83"/>
      <c r="R391" s="82"/>
      <c r="S391" s="187">
        <f>R390/N390</f>
        <v>2700000</v>
      </c>
      <c r="T391" s="172"/>
      <c r="U391" s="78"/>
    </row>
    <row r="392" spans="1:21" ht="63" x14ac:dyDescent="0.2">
      <c r="A392" s="78">
        <v>126</v>
      </c>
      <c r="B392" s="124" t="s">
        <v>573</v>
      </c>
      <c r="C392" s="125" t="s">
        <v>830</v>
      </c>
      <c r="D392" s="122" t="s">
        <v>700</v>
      </c>
      <c r="E392" s="84" t="s">
        <v>10</v>
      </c>
      <c r="F392" s="79" t="s">
        <v>13</v>
      </c>
      <c r="G392" s="79"/>
      <c r="H392" s="79"/>
      <c r="I392" s="80">
        <f>IF(E392="Q1a",MucHoTro!$H$5,IF(E392="Q1b",MucHoTro!$H$6,IF(E392="Q2",MucHoTro!$H$7,IF(E392="Q3",MucHoTro!$H$8,IF(E392="Q4",MucHoTro!$H$9)))))</f>
        <v>0.9</v>
      </c>
      <c r="J392" s="78">
        <f>IF(F392="x",MucHoTro!$C$5,IF(G392="x",MucHoTro!$D$5,IF(H392="x",MucHoTro!$E$5)))</f>
        <v>1.5</v>
      </c>
      <c r="K392" s="81">
        <f t="shared" si="24"/>
        <v>1.35</v>
      </c>
      <c r="L392" s="125"/>
      <c r="M392" s="133"/>
      <c r="N392" s="83">
        <v>5</v>
      </c>
      <c r="O392" s="83"/>
      <c r="P392" s="83"/>
      <c r="Q392" s="83"/>
      <c r="R392" s="82">
        <f>K392*2000000</f>
        <v>2700000</v>
      </c>
      <c r="S392" s="187"/>
      <c r="T392" s="172"/>
      <c r="U392" s="78"/>
    </row>
    <row r="393" spans="1:21" ht="18.75" x14ac:dyDescent="0.2">
      <c r="A393" s="78"/>
      <c r="B393" s="124"/>
      <c r="C393" s="126" t="s">
        <v>679</v>
      </c>
      <c r="D393" s="122"/>
      <c r="E393" s="84" t="s">
        <v>10</v>
      </c>
      <c r="F393" s="79"/>
      <c r="G393" s="79"/>
      <c r="H393" s="79"/>
      <c r="I393" s="80">
        <f>IF(E393="Q1a",MucHoTro!$H$5,IF(E393="Q1b",MucHoTro!$H$6,IF(E393="Q2",MucHoTro!$H$7,IF(E393="Q3",MucHoTro!$H$8,IF(E393="Q4",MucHoTro!$H$9)))))</f>
        <v>0.9</v>
      </c>
      <c r="J393" s="78" t="b">
        <f>IF(F393="x",MucHoTro!$C$5,IF(G393="x",MucHoTro!$D$5,IF(H393="x",MucHoTro!$E$5)))</f>
        <v>0</v>
      </c>
      <c r="K393" s="81">
        <f t="shared" si="24"/>
        <v>0</v>
      </c>
      <c r="L393" s="126" t="s">
        <v>679</v>
      </c>
      <c r="M393" s="133"/>
      <c r="N393" s="83"/>
      <c r="O393" s="83" t="s">
        <v>13</v>
      </c>
      <c r="P393" s="83" t="s">
        <v>13</v>
      </c>
      <c r="Q393" s="83"/>
      <c r="R393" s="82"/>
      <c r="S393" s="187">
        <f>R392*0.6+R392*0.4/N392</f>
        <v>1836000</v>
      </c>
      <c r="T393" s="172"/>
      <c r="U393" s="78"/>
    </row>
    <row r="394" spans="1:21" ht="18.75" x14ac:dyDescent="0.2">
      <c r="A394" s="78"/>
      <c r="B394" s="124"/>
      <c r="C394" s="126" t="s">
        <v>350</v>
      </c>
      <c r="D394" s="122"/>
      <c r="E394" s="84" t="s">
        <v>10</v>
      </c>
      <c r="F394" s="79"/>
      <c r="G394" s="79"/>
      <c r="H394" s="79"/>
      <c r="I394" s="80">
        <f>IF(E394="Q1a",MucHoTro!$H$5,IF(E394="Q1b",MucHoTro!$H$6,IF(E394="Q2",MucHoTro!$H$7,IF(E394="Q3",MucHoTro!$H$8,IF(E394="Q4",MucHoTro!$H$9)))))</f>
        <v>0.9</v>
      </c>
      <c r="J394" s="78" t="b">
        <f>IF(F394="x",MucHoTro!$C$5,IF(G394="x",MucHoTro!$D$5,IF(H394="x",MucHoTro!$E$5)))</f>
        <v>0</v>
      </c>
      <c r="K394" s="81">
        <f t="shared" si="24"/>
        <v>0</v>
      </c>
      <c r="L394" s="126" t="s">
        <v>350</v>
      </c>
      <c r="M394" s="133"/>
      <c r="N394" s="83"/>
      <c r="O394" s="83"/>
      <c r="P394" s="83"/>
      <c r="Q394" s="83" t="s">
        <v>13</v>
      </c>
      <c r="R394" s="82"/>
      <c r="S394" s="187">
        <f>$R$392*0.4/$N$392</f>
        <v>216000</v>
      </c>
      <c r="T394" s="172"/>
      <c r="U394" s="78"/>
    </row>
    <row r="395" spans="1:21" ht="18.75" x14ac:dyDescent="0.2">
      <c r="A395" s="78"/>
      <c r="B395" s="124"/>
      <c r="C395" s="126" t="s">
        <v>680</v>
      </c>
      <c r="D395" s="122"/>
      <c r="E395" s="84" t="s">
        <v>10</v>
      </c>
      <c r="F395" s="79"/>
      <c r="G395" s="79"/>
      <c r="H395" s="79"/>
      <c r="I395" s="80">
        <f>IF(E395="Q1a",MucHoTro!$H$5,IF(E395="Q1b",MucHoTro!$H$6,IF(E395="Q2",MucHoTro!$H$7,IF(E395="Q3",MucHoTro!$H$8,IF(E395="Q4",MucHoTro!$H$9)))))</f>
        <v>0.9</v>
      </c>
      <c r="J395" s="78" t="b">
        <f>IF(F395="x",MucHoTro!$C$5,IF(G395="x",MucHoTro!$D$5,IF(H395="x",MucHoTro!$E$5)))</f>
        <v>0</v>
      </c>
      <c r="K395" s="81">
        <f t="shared" si="24"/>
        <v>0</v>
      </c>
      <c r="L395" s="126" t="s">
        <v>680</v>
      </c>
      <c r="M395" s="133"/>
      <c r="N395" s="83"/>
      <c r="O395" s="83"/>
      <c r="P395" s="83"/>
      <c r="Q395" s="83" t="s">
        <v>13</v>
      </c>
      <c r="R395" s="82"/>
      <c r="S395" s="187">
        <f t="shared" ref="S395:S397" si="46">$R$392*0.4/$N$392</f>
        <v>216000</v>
      </c>
      <c r="T395" s="172"/>
      <c r="U395" s="78"/>
    </row>
    <row r="396" spans="1:21" ht="18.75" x14ac:dyDescent="0.2">
      <c r="A396" s="78"/>
      <c r="B396" s="124"/>
      <c r="C396" s="126" t="s">
        <v>831</v>
      </c>
      <c r="D396" s="122"/>
      <c r="E396" s="84"/>
      <c r="F396" s="79"/>
      <c r="G396" s="79"/>
      <c r="H396" s="79"/>
      <c r="I396" s="80"/>
      <c r="J396" s="78"/>
      <c r="K396" s="81"/>
      <c r="L396" s="126" t="s">
        <v>831</v>
      </c>
      <c r="M396" s="133"/>
      <c r="N396" s="83"/>
      <c r="O396" s="83"/>
      <c r="P396" s="83"/>
      <c r="Q396" s="83" t="s">
        <v>13</v>
      </c>
      <c r="R396" s="82"/>
      <c r="S396" s="187">
        <f t="shared" si="46"/>
        <v>216000</v>
      </c>
      <c r="T396" s="172"/>
      <c r="U396" s="78"/>
    </row>
    <row r="397" spans="1:21" ht="18.75" x14ac:dyDescent="0.2">
      <c r="A397" s="78"/>
      <c r="B397" s="124"/>
      <c r="C397" s="126" t="s">
        <v>832</v>
      </c>
      <c r="D397" s="122"/>
      <c r="E397" s="84"/>
      <c r="F397" s="79"/>
      <c r="G397" s="79"/>
      <c r="H397" s="79"/>
      <c r="I397" s="80"/>
      <c r="J397" s="78"/>
      <c r="K397" s="81"/>
      <c r="L397" s="126" t="s">
        <v>832</v>
      </c>
      <c r="M397" s="133"/>
      <c r="N397" s="83"/>
      <c r="O397" s="83"/>
      <c r="P397" s="83"/>
      <c r="Q397" s="83" t="s">
        <v>13</v>
      </c>
      <c r="R397" s="82"/>
      <c r="S397" s="187">
        <f t="shared" si="46"/>
        <v>216000</v>
      </c>
      <c r="T397" s="172"/>
      <c r="U397" s="78"/>
    </row>
    <row r="398" spans="1:21" ht="63" x14ac:dyDescent="0.2">
      <c r="A398" s="78">
        <v>127</v>
      </c>
      <c r="B398" s="124" t="s">
        <v>609</v>
      </c>
      <c r="C398" s="126" t="s">
        <v>610</v>
      </c>
      <c r="D398" s="122" t="s">
        <v>700</v>
      </c>
      <c r="E398" s="84" t="s">
        <v>10</v>
      </c>
      <c r="F398" s="79" t="s">
        <v>13</v>
      </c>
      <c r="G398" s="79"/>
      <c r="H398" s="79"/>
      <c r="I398" s="80">
        <f>IF(E398="Q1a",MucHoTro!$H$5,IF(E398="Q1b",MucHoTro!$H$6,IF(E398="Q2",MucHoTro!$H$7,IF(E398="Q3",MucHoTro!$H$8,IF(E398="Q4",MucHoTro!$H$9)))))</f>
        <v>0.9</v>
      </c>
      <c r="J398" s="78">
        <f>IF(F398="x",MucHoTro!$C$5,IF(G398="x",MucHoTro!$D$5,IF(H398="x",MucHoTro!$E$5)))</f>
        <v>1.5</v>
      </c>
      <c r="K398" s="81">
        <f t="shared" si="24"/>
        <v>1.35</v>
      </c>
      <c r="L398" s="126"/>
      <c r="M398" s="133"/>
      <c r="N398" s="83">
        <v>6</v>
      </c>
      <c r="O398" s="83"/>
      <c r="P398" s="83"/>
      <c r="Q398" s="83"/>
      <c r="R398" s="82">
        <f>K398*2000000</f>
        <v>2700000</v>
      </c>
      <c r="S398" s="187"/>
      <c r="T398" s="172"/>
      <c r="U398" s="78"/>
    </row>
    <row r="399" spans="1:21" ht="18.75" x14ac:dyDescent="0.2">
      <c r="A399" s="78"/>
      <c r="B399" s="124"/>
      <c r="C399" s="126" t="s">
        <v>677</v>
      </c>
      <c r="D399" s="122"/>
      <c r="E399" s="84" t="s">
        <v>10</v>
      </c>
      <c r="F399" s="79"/>
      <c r="G399" s="79"/>
      <c r="H399" s="79"/>
      <c r="I399" s="80">
        <f>IF(E399="Q1a",MucHoTro!$H$5,IF(E399="Q1b",MucHoTro!$H$6,IF(E399="Q2",MucHoTro!$H$7,IF(E399="Q3",MucHoTro!$H$8,IF(E399="Q4",MucHoTro!$H$9)))))</f>
        <v>0.9</v>
      </c>
      <c r="J399" s="78" t="b">
        <f>IF(F399="x",MucHoTro!$C$5,IF(G399="x",MucHoTro!$D$5,IF(H399="x",MucHoTro!$E$5)))</f>
        <v>0</v>
      </c>
      <c r="K399" s="81">
        <f t="shared" si="24"/>
        <v>0</v>
      </c>
      <c r="L399" s="126" t="s">
        <v>677</v>
      </c>
      <c r="M399" s="133"/>
      <c r="N399" s="83"/>
      <c r="O399" s="83" t="s">
        <v>13</v>
      </c>
      <c r="P399" s="83" t="s">
        <v>13</v>
      </c>
      <c r="Q399" s="83"/>
      <c r="R399" s="82"/>
      <c r="S399" s="187">
        <f>R398*0.6+R398*0.4/N398</f>
        <v>1800000</v>
      </c>
      <c r="T399" s="172"/>
      <c r="U399" s="78"/>
    </row>
    <row r="400" spans="1:21" ht="18.75" x14ac:dyDescent="0.2">
      <c r="A400" s="78"/>
      <c r="B400" s="124"/>
      <c r="C400" s="126" t="s">
        <v>678</v>
      </c>
      <c r="D400" s="122"/>
      <c r="E400" s="84" t="s">
        <v>10</v>
      </c>
      <c r="F400" s="79"/>
      <c r="G400" s="79"/>
      <c r="H400" s="79"/>
      <c r="I400" s="80">
        <f>IF(E400="Q1a",MucHoTro!$H$5,IF(E400="Q1b",MucHoTro!$H$6,IF(E400="Q2",MucHoTro!$H$7,IF(E400="Q3",MucHoTro!$H$8,IF(E400="Q4",MucHoTro!$H$9)))))</f>
        <v>0.9</v>
      </c>
      <c r="J400" s="78" t="b">
        <f>IF(F400="x",MucHoTro!$C$5,IF(G400="x",MucHoTro!$D$5,IF(H400="x",MucHoTro!$E$5)))</f>
        <v>0</v>
      </c>
      <c r="K400" s="81">
        <f t="shared" si="24"/>
        <v>0</v>
      </c>
      <c r="L400" s="126" t="s">
        <v>678</v>
      </c>
      <c r="M400" s="133"/>
      <c r="N400" s="83"/>
      <c r="O400" s="83"/>
      <c r="P400" s="83"/>
      <c r="Q400" s="83" t="s">
        <v>13</v>
      </c>
      <c r="R400" s="82"/>
      <c r="S400" s="187">
        <f>$R$398*0.4/$N$398</f>
        <v>180000</v>
      </c>
      <c r="T400" s="172"/>
      <c r="U400" s="78"/>
    </row>
    <row r="401" spans="1:21" ht="18.75" x14ac:dyDescent="0.2">
      <c r="A401" s="78"/>
      <c r="B401" s="124"/>
      <c r="C401" s="126" t="s">
        <v>350</v>
      </c>
      <c r="D401" s="122"/>
      <c r="E401" s="84" t="s">
        <v>10</v>
      </c>
      <c r="F401" s="79"/>
      <c r="G401" s="79"/>
      <c r="H401" s="79"/>
      <c r="I401" s="80">
        <f>IF(E401="Q1a",MucHoTro!$H$5,IF(E401="Q1b",MucHoTro!$H$6,IF(E401="Q2",MucHoTro!$H$7,IF(E401="Q3",MucHoTro!$H$8,IF(E401="Q4",MucHoTro!$H$9)))))</f>
        <v>0.9</v>
      </c>
      <c r="J401" s="78" t="b">
        <f>IF(F401="x",MucHoTro!$C$5,IF(G401="x",MucHoTro!$D$5,IF(H401="x",MucHoTro!$E$5)))</f>
        <v>0</v>
      </c>
      <c r="K401" s="81">
        <f t="shared" si="24"/>
        <v>0</v>
      </c>
      <c r="L401" s="126" t="s">
        <v>350</v>
      </c>
      <c r="M401" s="133"/>
      <c r="N401" s="83"/>
      <c r="O401" s="83"/>
      <c r="P401" s="83"/>
      <c r="Q401" s="83" t="s">
        <v>13</v>
      </c>
      <c r="R401" s="82"/>
      <c r="S401" s="187">
        <f t="shared" ref="S401:S404" si="47">$R$398*0.4/$N$398</f>
        <v>180000</v>
      </c>
      <c r="T401" s="172"/>
      <c r="U401" s="78"/>
    </row>
    <row r="402" spans="1:21" ht="18.75" x14ac:dyDescent="0.2">
      <c r="A402" s="78"/>
      <c r="B402" s="124"/>
      <c r="C402" s="126" t="s">
        <v>685</v>
      </c>
      <c r="D402" s="122"/>
      <c r="E402" s="84" t="s">
        <v>10</v>
      </c>
      <c r="F402" s="79"/>
      <c r="G402" s="79"/>
      <c r="H402" s="79"/>
      <c r="I402" s="80">
        <f>IF(E402="Q1a",MucHoTro!$H$5,IF(E402="Q1b",MucHoTro!$H$6,IF(E402="Q2",MucHoTro!$H$7,IF(E402="Q3",MucHoTro!$H$8,IF(E402="Q4",MucHoTro!$H$9)))))</f>
        <v>0.9</v>
      </c>
      <c r="J402" s="78" t="b">
        <f>IF(F402="x",MucHoTro!$C$5,IF(G402="x",MucHoTro!$D$5,IF(H402="x",MucHoTro!$E$5)))</f>
        <v>0</v>
      </c>
      <c r="K402" s="81">
        <f t="shared" si="24"/>
        <v>0</v>
      </c>
      <c r="L402" s="126" t="s">
        <v>685</v>
      </c>
      <c r="M402" s="133"/>
      <c r="N402" s="83"/>
      <c r="O402" s="83"/>
      <c r="P402" s="83"/>
      <c r="Q402" s="83" t="s">
        <v>13</v>
      </c>
      <c r="R402" s="82"/>
      <c r="S402" s="187">
        <f t="shared" si="47"/>
        <v>180000</v>
      </c>
      <c r="T402" s="172"/>
      <c r="U402" s="78"/>
    </row>
    <row r="403" spans="1:21" ht="18.75" x14ac:dyDescent="0.2">
      <c r="A403" s="78"/>
      <c r="B403" s="124"/>
      <c r="C403" s="126" t="s">
        <v>686</v>
      </c>
      <c r="D403" s="122"/>
      <c r="E403" s="84" t="s">
        <v>10</v>
      </c>
      <c r="F403" s="79"/>
      <c r="G403" s="79"/>
      <c r="H403" s="79"/>
      <c r="I403" s="80">
        <f>IF(E403="Q1a",MucHoTro!$H$5,IF(E403="Q1b",MucHoTro!$H$6,IF(E403="Q2",MucHoTro!$H$7,IF(E403="Q3",MucHoTro!$H$8,IF(E403="Q4",MucHoTro!$H$9)))))</f>
        <v>0.9</v>
      </c>
      <c r="J403" s="78" t="b">
        <f>IF(F403="x",MucHoTro!$C$5,IF(G403="x",MucHoTro!$D$5,IF(H403="x",MucHoTro!$E$5)))</f>
        <v>0</v>
      </c>
      <c r="K403" s="81">
        <f t="shared" si="24"/>
        <v>0</v>
      </c>
      <c r="L403" s="126" t="s">
        <v>686</v>
      </c>
      <c r="M403" s="133"/>
      <c r="N403" s="83"/>
      <c r="O403" s="83"/>
      <c r="P403" s="83"/>
      <c r="Q403" s="83" t="s">
        <v>13</v>
      </c>
      <c r="R403" s="82"/>
      <c r="S403" s="187">
        <f t="shared" si="47"/>
        <v>180000</v>
      </c>
      <c r="T403" s="172"/>
      <c r="U403" s="78"/>
    </row>
    <row r="404" spans="1:21" ht="18.75" x14ac:dyDescent="0.2">
      <c r="A404" s="78"/>
      <c r="B404" s="124"/>
      <c r="C404" s="126" t="s">
        <v>293</v>
      </c>
      <c r="D404" s="122"/>
      <c r="E404" s="84" t="s">
        <v>10</v>
      </c>
      <c r="F404" s="79"/>
      <c r="G404" s="79"/>
      <c r="H404" s="79"/>
      <c r="I404" s="80">
        <f>IF(E404="Q1a",MucHoTro!$H$5,IF(E404="Q1b",MucHoTro!$H$6,IF(E404="Q2",MucHoTro!$H$7,IF(E404="Q3",MucHoTro!$H$8,IF(E404="Q4",MucHoTro!$H$9)))))</f>
        <v>0.9</v>
      </c>
      <c r="J404" s="78" t="b">
        <f>IF(F404="x",MucHoTro!$C$5,IF(G404="x",MucHoTro!$D$5,IF(H404="x",MucHoTro!$E$5)))</f>
        <v>0</v>
      </c>
      <c r="K404" s="81">
        <f t="shared" si="24"/>
        <v>0</v>
      </c>
      <c r="L404" s="126" t="s">
        <v>293</v>
      </c>
      <c r="M404" s="133"/>
      <c r="N404" s="83"/>
      <c r="O404" s="83"/>
      <c r="P404" s="83"/>
      <c r="Q404" s="83" t="s">
        <v>13</v>
      </c>
      <c r="R404" s="82"/>
      <c r="S404" s="187">
        <f t="shared" si="47"/>
        <v>180000</v>
      </c>
      <c r="T404" s="172"/>
      <c r="U404" s="78"/>
    </row>
    <row r="405" spans="1:21" ht="63" x14ac:dyDescent="0.2">
      <c r="A405" s="78">
        <v>128</v>
      </c>
      <c r="B405" s="124" t="s">
        <v>611</v>
      </c>
      <c r="C405" s="126" t="s">
        <v>612</v>
      </c>
      <c r="D405" s="122" t="s">
        <v>700</v>
      </c>
      <c r="E405" s="84" t="s">
        <v>10</v>
      </c>
      <c r="F405" s="79" t="s">
        <v>13</v>
      </c>
      <c r="G405" s="79"/>
      <c r="H405" s="79"/>
      <c r="I405" s="80">
        <f>IF(E405="Q1a",MucHoTro!$H$5,IF(E405="Q1b",MucHoTro!$H$6,IF(E405="Q2",MucHoTro!$H$7,IF(E405="Q3",MucHoTro!$H$8,IF(E405="Q4",MucHoTro!$H$9)))))</f>
        <v>0.9</v>
      </c>
      <c r="J405" s="78">
        <f>IF(F405="x",MucHoTro!$C$5,IF(G405="x",MucHoTro!$D$5,IF(H405="x",MucHoTro!$E$5)))</f>
        <v>1.5</v>
      </c>
      <c r="K405" s="81">
        <f t="shared" si="24"/>
        <v>1.35</v>
      </c>
      <c r="L405" s="126"/>
      <c r="M405" s="133"/>
      <c r="N405" s="83">
        <v>4</v>
      </c>
      <c r="O405" s="83"/>
      <c r="P405" s="83"/>
      <c r="Q405" s="83"/>
      <c r="R405" s="82">
        <f>K405*2000000</f>
        <v>2700000</v>
      </c>
      <c r="S405" s="187"/>
      <c r="T405" s="172"/>
      <c r="U405" s="78"/>
    </row>
    <row r="406" spans="1:21" ht="18.75" x14ac:dyDescent="0.2">
      <c r="A406" s="78"/>
      <c r="B406" s="124"/>
      <c r="C406" s="126" t="s">
        <v>299</v>
      </c>
      <c r="D406" s="122"/>
      <c r="E406" s="84" t="s">
        <v>10</v>
      </c>
      <c r="F406" s="79"/>
      <c r="G406" s="79"/>
      <c r="H406" s="79"/>
      <c r="I406" s="80">
        <f>IF(E406="Q1a",MucHoTro!$H$5,IF(E406="Q1b",MucHoTro!$H$6,IF(E406="Q2",MucHoTro!$H$7,IF(E406="Q3",MucHoTro!$H$8,IF(E406="Q4",MucHoTro!$H$9)))))</f>
        <v>0.9</v>
      </c>
      <c r="J406" s="78" t="b">
        <f>IF(F406="x",MucHoTro!$C$5,IF(G406="x",MucHoTro!$D$5,IF(H406="x",MucHoTro!$E$5)))</f>
        <v>0</v>
      </c>
      <c r="K406" s="81">
        <f t="shared" si="24"/>
        <v>0</v>
      </c>
      <c r="L406" s="126" t="s">
        <v>299</v>
      </c>
      <c r="M406" s="133"/>
      <c r="N406" s="83"/>
      <c r="O406" s="83" t="s">
        <v>13</v>
      </c>
      <c r="P406" s="83" t="s">
        <v>13</v>
      </c>
      <c r="Q406" s="83"/>
      <c r="R406" s="82"/>
      <c r="S406" s="187">
        <f>R405*0.6+R405*0.4/N405</f>
        <v>1890000</v>
      </c>
      <c r="T406" s="172"/>
      <c r="U406" s="78"/>
    </row>
    <row r="407" spans="1:21" ht="18.75" x14ac:dyDescent="0.2">
      <c r="A407" s="78"/>
      <c r="B407" s="124"/>
      <c r="C407" s="126" t="s">
        <v>293</v>
      </c>
      <c r="D407" s="122"/>
      <c r="E407" s="84" t="s">
        <v>10</v>
      </c>
      <c r="F407" s="79"/>
      <c r="G407" s="79"/>
      <c r="H407" s="79"/>
      <c r="I407" s="80">
        <f>IF(E407="Q1a",MucHoTro!$H$5,IF(E407="Q1b",MucHoTro!$H$6,IF(E407="Q2",MucHoTro!$H$7,IF(E407="Q3",MucHoTro!$H$8,IF(E407="Q4",MucHoTro!$H$9)))))</f>
        <v>0.9</v>
      </c>
      <c r="J407" s="78" t="b">
        <f>IF(F407="x",MucHoTro!$C$5,IF(G407="x",MucHoTro!$D$5,IF(H407="x",MucHoTro!$E$5)))</f>
        <v>0</v>
      </c>
      <c r="K407" s="81">
        <f t="shared" si="24"/>
        <v>0</v>
      </c>
      <c r="L407" s="126" t="s">
        <v>293</v>
      </c>
      <c r="M407" s="133"/>
      <c r="N407" s="83"/>
      <c r="O407" s="83"/>
      <c r="P407" s="83"/>
      <c r="Q407" s="83" t="s">
        <v>13</v>
      </c>
      <c r="R407" s="82"/>
      <c r="S407" s="187">
        <f>$R$405*0.4/$N$405</f>
        <v>270000</v>
      </c>
      <c r="T407" s="172"/>
      <c r="U407" s="78"/>
    </row>
    <row r="408" spans="1:21" ht="18.75" x14ac:dyDescent="0.2">
      <c r="A408" s="78"/>
      <c r="B408" s="124"/>
      <c r="C408" s="126" t="s">
        <v>350</v>
      </c>
      <c r="D408" s="122"/>
      <c r="E408" s="84" t="s">
        <v>10</v>
      </c>
      <c r="F408" s="79"/>
      <c r="G408" s="79"/>
      <c r="H408" s="79"/>
      <c r="I408" s="80">
        <f>IF(E408="Q1a",MucHoTro!$H$5,IF(E408="Q1b",MucHoTro!$H$6,IF(E408="Q2",MucHoTro!$H$7,IF(E408="Q3",MucHoTro!$H$8,IF(E408="Q4",MucHoTro!$H$9)))))</f>
        <v>0.9</v>
      </c>
      <c r="J408" s="78" t="b">
        <f>IF(F408="x",MucHoTro!$C$5,IF(G408="x",MucHoTro!$D$5,IF(H408="x",MucHoTro!$E$5)))</f>
        <v>0</v>
      </c>
      <c r="K408" s="81">
        <f t="shared" si="24"/>
        <v>0</v>
      </c>
      <c r="L408" s="126" t="s">
        <v>350</v>
      </c>
      <c r="M408" s="133"/>
      <c r="N408" s="83"/>
      <c r="O408" s="83"/>
      <c r="P408" s="83"/>
      <c r="Q408" s="83" t="s">
        <v>13</v>
      </c>
      <c r="R408" s="82"/>
      <c r="S408" s="187">
        <f t="shared" ref="S408:S409" si="48">$R$405*0.4/$N$405</f>
        <v>270000</v>
      </c>
      <c r="T408" s="172"/>
      <c r="U408" s="78"/>
    </row>
    <row r="409" spans="1:21" ht="18.75" x14ac:dyDescent="0.2">
      <c r="A409" s="78"/>
      <c r="B409" s="124"/>
      <c r="C409" s="126" t="s">
        <v>686</v>
      </c>
      <c r="D409" s="122"/>
      <c r="E409" s="84" t="s">
        <v>10</v>
      </c>
      <c r="F409" s="79"/>
      <c r="G409" s="79"/>
      <c r="H409" s="79"/>
      <c r="I409" s="80">
        <f>IF(E409="Q1a",MucHoTro!$H$5,IF(E409="Q1b",MucHoTro!$H$6,IF(E409="Q2",MucHoTro!$H$7,IF(E409="Q3",MucHoTro!$H$8,IF(E409="Q4",MucHoTro!$H$9)))))</f>
        <v>0.9</v>
      </c>
      <c r="J409" s="78" t="b">
        <f>IF(F409="x",MucHoTro!$C$5,IF(G409="x",MucHoTro!$D$5,IF(H409="x",MucHoTro!$E$5)))</f>
        <v>0</v>
      </c>
      <c r="K409" s="81">
        <f t="shared" si="24"/>
        <v>0</v>
      </c>
      <c r="L409" s="126" t="s">
        <v>686</v>
      </c>
      <c r="M409" s="133"/>
      <c r="N409" s="83"/>
      <c r="O409" s="83"/>
      <c r="P409" s="83"/>
      <c r="Q409" s="83" t="s">
        <v>13</v>
      </c>
      <c r="R409" s="82"/>
      <c r="S409" s="187">
        <f t="shared" si="48"/>
        <v>270000</v>
      </c>
      <c r="T409" s="172"/>
      <c r="U409" s="78"/>
    </row>
    <row r="410" spans="1:21" ht="63" x14ac:dyDescent="0.2">
      <c r="A410" s="78">
        <v>129</v>
      </c>
      <c r="B410" s="124" t="s">
        <v>783</v>
      </c>
      <c r="C410" s="126" t="s">
        <v>784</v>
      </c>
      <c r="D410" s="122" t="s">
        <v>700</v>
      </c>
      <c r="E410" s="84" t="s">
        <v>10</v>
      </c>
      <c r="F410" s="79" t="s">
        <v>13</v>
      </c>
      <c r="G410" s="79"/>
      <c r="H410" s="79"/>
      <c r="I410" s="80">
        <f>IF(E410="Q1a",MucHoTro!$H$5,IF(E410="Q1b",MucHoTro!$H$6,IF(E410="Q2",MucHoTro!$H$7,IF(E410="Q3",MucHoTro!$H$8,IF(E410="Q4",MucHoTro!$H$9)))))</f>
        <v>0.9</v>
      </c>
      <c r="J410" s="78">
        <f>IF(F410="x",MucHoTro!$C$5,IF(G410="x",MucHoTro!$D$5,IF(H410="x",MucHoTro!$E$5)))</f>
        <v>1.5</v>
      </c>
      <c r="K410" s="81">
        <f t="shared" ref="K410" si="49">I410*J410</f>
        <v>1.35</v>
      </c>
      <c r="L410" s="126"/>
      <c r="M410" s="133" t="s">
        <v>355</v>
      </c>
      <c r="N410" s="83">
        <v>4</v>
      </c>
      <c r="O410" s="83"/>
      <c r="P410" s="83"/>
      <c r="Q410" s="83"/>
      <c r="R410" s="82">
        <f>K410*2000000</f>
        <v>2700000</v>
      </c>
      <c r="S410" s="187"/>
      <c r="T410" s="172"/>
      <c r="U410" s="78" t="s">
        <v>774</v>
      </c>
    </row>
    <row r="411" spans="1:21" ht="18.75" x14ac:dyDescent="0.2">
      <c r="A411" s="78"/>
      <c r="B411" s="124"/>
      <c r="C411" s="126" t="s">
        <v>350</v>
      </c>
      <c r="D411" s="122"/>
      <c r="E411" s="84" t="s">
        <v>10</v>
      </c>
      <c r="F411" s="79"/>
      <c r="G411" s="79"/>
      <c r="H411" s="79"/>
      <c r="I411" s="80">
        <f>IF(E411="Q1a",MucHoTro!$H$5,IF(E411="Q1b",MucHoTro!$H$6,IF(E411="Q2",MucHoTro!$H$7,IF(E411="Q3",MucHoTro!$H$8,IF(E411="Q4",MucHoTro!$H$9)))))</f>
        <v>0.9</v>
      </c>
      <c r="J411" s="78" t="b">
        <f>IF(F411="x",MucHoTro!$C$5,IF(G411="x",MucHoTro!$D$5,IF(H411="x",MucHoTro!$E$5)))</f>
        <v>0</v>
      </c>
      <c r="K411" s="81">
        <f t="shared" ref="K411:K414" si="50">I411*J411</f>
        <v>0</v>
      </c>
      <c r="L411" s="126" t="s">
        <v>350</v>
      </c>
      <c r="M411" s="133"/>
      <c r="N411" s="83"/>
      <c r="O411" s="83" t="s">
        <v>13</v>
      </c>
      <c r="P411" s="83" t="s">
        <v>13</v>
      </c>
      <c r="Q411" s="83"/>
      <c r="R411" s="82"/>
      <c r="S411" s="187">
        <f>R410*0.6+R410*0.4/N410</f>
        <v>1890000</v>
      </c>
      <c r="T411" s="172"/>
      <c r="U411" s="78"/>
    </row>
    <row r="412" spans="1:21" ht="18.75" x14ac:dyDescent="0.2">
      <c r="A412" s="78"/>
      <c r="B412" s="124"/>
      <c r="C412" s="126" t="s">
        <v>293</v>
      </c>
      <c r="D412" s="122"/>
      <c r="E412" s="84" t="s">
        <v>10</v>
      </c>
      <c r="F412" s="79"/>
      <c r="G412" s="79"/>
      <c r="H412" s="79"/>
      <c r="I412" s="80">
        <f>IF(E412="Q1a",MucHoTro!$H$5,IF(E412="Q1b",MucHoTro!$H$6,IF(E412="Q2",MucHoTro!$H$7,IF(E412="Q3",MucHoTro!$H$8,IF(E412="Q4",MucHoTro!$H$9)))))</f>
        <v>0.9</v>
      </c>
      <c r="J412" s="78" t="b">
        <f>IF(F412="x",MucHoTro!$C$5,IF(G412="x",MucHoTro!$D$5,IF(H412="x",MucHoTro!$E$5)))</f>
        <v>0</v>
      </c>
      <c r="K412" s="81">
        <f t="shared" si="50"/>
        <v>0</v>
      </c>
      <c r="L412" s="126" t="s">
        <v>293</v>
      </c>
      <c r="M412" s="133"/>
      <c r="N412" s="83"/>
      <c r="O412" s="83"/>
      <c r="P412" s="83"/>
      <c r="Q412" s="83" t="s">
        <v>13</v>
      </c>
      <c r="R412" s="82"/>
      <c r="S412" s="187">
        <f>$R$410*0.4/$N$410</f>
        <v>270000</v>
      </c>
      <c r="T412" s="172"/>
      <c r="U412" s="78"/>
    </row>
    <row r="413" spans="1:21" ht="18.75" x14ac:dyDescent="0.2">
      <c r="A413" s="78"/>
      <c r="B413" s="124"/>
      <c r="C413" s="126" t="s">
        <v>678</v>
      </c>
      <c r="D413" s="122"/>
      <c r="E413" s="84" t="s">
        <v>10</v>
      </c>
      <c r="F413" s="79"/>
      <c r="G413" s="79"/>
      <c r="H413" s="79"/>
      <c r="I413" s="80">
        <f>IF(E413="Q1a",MucHoTro!$H$5,IF(E413="Q1b",MucHoTro!$H$6,IF(E413="Q2",MucHoTro!$H$7,IF(E413="Q3",MucHoTro!$H$8,IF(E413="Q4",MucHoTro!$H$9)))))</f>
        <v>0.9</v>
      </c>
      <c r="J413" s="78" t="b">
        <f>IF(F413="x",MucHoTro!$C$5,IF(G413="x",MucHoTro!$D$5,IF(H413="x",MucHoTro!$E$5)))</f>
        <v>0</v>
      </c>
      <c r="K413" s="81">
        <f t="shared" si="50"/>
        <v>0</v>
      </c>
      <c r="L413" s="126" t="s">
        <v>678</v>
      </c>
      <c r="M413" s="133"/>
      <c r="N413" s="83"/>
      <c r="O413" s="83"/>
      <c r="P413" s="83"/>
      <c r="Q413" s="83" t="s">
        <v>13</v>
      </c>
      <c r="R413" s="82"/>
      <c r="S413" s="187">
        <f t="shared" ref="S413:S414" si="51">$R$410*0.4/$N$410</f>
        <v>270000</v>
      </c>
      <c r="T413" s="172"/>
      <c r="U413" s="78"/>
    </row>
    <row r="414" spans="1:21" ht="18.75" x14ac:dyDescent="0.2">
      <c r="A414" s="78"/>
      <c r="B414" s="124"/>
      <c r="C414" s="126" t="s">
        <v>677</v>
      </c>
      <c r="D414" s="122"/>
      <c r="E414" s="84" t="s">
        <v>10</v>
      </c>
      <c r="F414" s="79"/>
      <c r="G414" s="79"/>
      <c r="H414" s="79"/>
      <c r="I414" s="80">
        <f>IF(E414="Q1a",MucHoTro!$H$5,IF(E414="Q1b",MucHoTro!$H$6,IF(E414="Q2",MucHoTro!$H$7,IF(E414="Q3",MucHoTro!$H$8,IF(E414="Q4",MucHoTro!$H$9)))))</f>
        <v>0.9</v>
      </c>
      <c r="J414" s="78" t="b">
        <f>IF(F414="x",MucHoTro!$C$5,IF(G414="x",MucHoTro!$D$5,IF(H414="x",MucHoTro!$E$5)))</f>
        <v>0</v>
      </c>
      <c r="K414" s="81">
        <f t="shared" si="50"/>
        <v>0</v>
      </c>
      <c r="L414" s="126" t="s">
        <v>677</v>
      </c>
      <c r="M414" s="133"/>
      <c r="N414" s="83"/>
      <c r="O414" s="83"/>
      <c r="P414" s="83"/>
      <c r="Q414" s="83" t="s">
        <v>13</v>
      </c>
      <c r="R414" s="82"/>
      <c r="S414" s="187">
        <f t="shared" si="51"/>
        <v>270000</v>
      </c>
      <c r="T414" s="172"/>
      <c r="U414" s="78"/>
    </row>
    <row r="415" spans="1:21" ht="63" x14ac:dyDescent="0.2">
      <c r="A415" s="78">
        <v>130</v>
      </c>
      <c r="B415" s="130" t="s">
        <v>383</v>
      </c>
      <c r="C415" s="125" t="s">
        <v>384</v>
      </c>
      <c r="D415" s="122" t="s">
        <v>760</v>
      </c>
      <c r="E415" s="84" t="s">
        <v>11</v>
      </c>
      <c r="F415" s="79"/>
      <c r="G415" s="79"/>
      <c r="H415" s="79" t="s">
        <v>13</v>
      </c>
      <c r="I415" s="80">
        <f>IF(E415="Q1a",MucHoTro!$H$5,IF(E415="Q1b",MucHoTro!$H$6,IF(E415="Q2",MucHoTro!$H$7,IF(E415="Q3",MucHoTro!$H$8,IF(E415="Q4",MucHoTro!$H$9)))))</f>
        <v>0.8</v>
      </c>
      <c r="J415" s="78">
        <f>IF(F415="x",MucHoTro!$C$5,IF(G415="x",MucHoTro!$D$5,IF(H415="x",MucHoTro!$E$5)))</f>
        <v>1</v>
      </c>
      <c r="K415" s="81">
        <f t="shared" si="24"/>
        <v>0.8</v>
      </c>
      <c r="L415" s="125"/>
      <c r="M415" s="133"/>
      <c r="N415" s="83">
        <v>1</v>
      </c>
      <c r="O415" s="83"/>
      <c r="P415" s="83"/>
      <c r="Q415" s="83"/>
      <c r="R415" s="82">
        <f>K415*2000000</f>
        <v>1600000</v>
      </c>
      <c r="S415" s="187"/>
      <c r="T415" s="172"/>
      <c r="U415" s="78"/>
    </row>
    <row r="416" spans="1:21" ht="18.75" x14ac:dyDescent="0.2">
      <c r="A416" s="78"/>
      <c r="B416" s="130"/>
      <c r="C416" s="126" t="s">
        <v>309</v>
      </c>
      <c r="D416" s="122"/>
      <c r="E416" s="84" t="s">
        <v>11</v>
      </c>
      <c r="F416" s="79"/>
      <c r="G416" s="79"/>
      <c r="H416" s="79"/>
      <c r="I416" s="80">
        <f>IF(E416="Q1a",MucHoTro!$H$5,IF(E416="Q1b",MucHoTro!$H$6,IF(E416="Q2",MucHoTro!$H$7,IF(E416="Q3",MucHoTro!$H$8,IF(E416="Q4",MucHoTro!$H$9)))))</f>
        <v>0.8</v>
      </c>
      <c r="J416" s="78" t="b">
        <f>IF(F416="x",MucHoTro!$C$5,IF(G416="x",MucHoTro!$D$5,IF(H416="x",MucHoTro!$E$5)))</f>
        <v>0</v>
      </c>
      <c r="K416" s="81">
        <f t="shared" si="24"/>
        <v>0</v>
      </c>
      <c r="L416" s="126" t="s">
        <v>309</v>
      </c>
      <c r="M416" s="133"/>
      <c r="N416" s="83"/>
      <c r="O416" s="83"/>
      <c r="P416" s="83"/>
      <c r="Q416" s="83" t="s">
        <v>13</v>
      </c>
      <c r="R416" s="82"/>
      <c r="S416" s="187">
        <f>R415/N415</f>
        <v>1600000</v>
      </c>
      <c r="T416" s="172"/>
      <c r="U416" s="78"/>
    </row>
    <row r="417" spans="1:21" ht="47.25" x14ac:dyDescent="0.2">
      <c r="A417" s="78">
        <v>131</v>
      </c>
      <c r="B417" s="130" t="s">
        <v>430</v>
      </c>
      <c r="C417" s="126" t="s">
        <v>431</v>
      </c>
      <c r="D417" s="122" t="s">
        <v>327</v>
      </c>
      <c r="E417" s="169" t="s">
        <v>42</v>
      </c>
      <c r="F417" s="79" t="s">
        <v>13</v>
      </c>
      <c r="G417" s="79"/>
      <c r="H417" s="79"/>
      <c r="I417" s="80">
        <f>IF(E417="Q1a",MucHoTro!$H$5,IF(E417="Q1b",MucHoTro!$H$6,IF(E417="Q2",MucHoTro!$H$7,IF(E417="Q3",MucHoTro!$H$8,IF(E417="Q4",MucHoTro!$H$9)))))</f>
        <v>1.2</v>
      </c>
      <c r="J417" s="78">
        <f>IF(F417="x",MucHoTro!$C$5,IF(G417="x",MucHoTro!$D$5,IF(H417="x",MucHoTro!$E$5)))</f>
        <v>1.5</v>
      </c>
      <c r="K417" s="81">
        <f t="shared" si="24"/>
        <v>1.7999999999999998</v>
      </c>
      <c r="L417" s="126"/>
      <c r="M417" s="133"/>
      <c r="N417" s="83">
        <v>2</v>
      </c>
      <c r="O417" s="83"/>
      <c r="P417" s="83"/>
      <c r="Q417" s="83"/>
      <c r="R417" s="82">
        <f>K417*2000000</f>
        <v>3599999.9999999995</v>
      </c>
      <c r="S417" s="187"/>
      <c r="T417" s="172"/>
      <c r="U417" s="78"/>
    </row>
    <row r="418" spans="1:21" ht="18.75" x14ac:dyDescent="0.2">
      <c r="A418" s="78"/>
      <c r="B418" s="130"/>
      <c r="C418" s="126" t="s">
        <v>311</v>
      </c>
      <c r="D418" s="122"/>
      <c r="E418" s="169" t="s">
        <v>42</v>
      </c>
      <c r="F418" s="79"/>
      <c r="G418" s="79"/>
      <c r="H418" s="79"/>
      <c r="I418" s="80">
        <f>IF(E418="Q1a",MucHoTro!$H$5,IF(E418="Q1b",MucHoTro!$H$6,IF(E418="Q2",MucHoTro!$H$7,IF(E418="Q3",MucHoTro!$H$8,IF(E418="Q4",MucHoTro!$H$9)))))</f>
        <v>1.2</v>
      </c>
      <c r="J418" s="78" t="b">
        <f>IF(F418="x",MucHoTro!$C$5,IF(G418="x",MucHoTro!$D$5,IF(H418="x",MucHoTro!$E$5)))</f>
        <v>0</v>
      </c>
      <c r="K418" s="81">
        <f t="shared" si="24"/>
        <v>0</v>
      </c>
      <c r="L418" s="126" t="s">
        <v>311</v>
      </c>
      <c r="M418" s="133"/>
      <c r="N418" s="83"/>
      <c r="O418" s="83" t="s">
        <v>13</v>
      </c>
      <c r="P418" s="83"/>
      <c r="Q418" s="83"/>
      <c r="R418" s="82"/>
      <c r="S418" s="187">
        <f>R417*0.6+R417*0.4/N417</f>
        <v>2879999.9999999995</v>
      </c>
      <c r="T418" s="172"/>
      <c r="U418" s="78"/>
    </row>
    <row r="419" spans="1:21" ht="18.75" x14ac:dyDescent="0.2">
      <c r="A419" s="78"/>
      <c r="B419" s="130"/>
      <c r="C419" s="126" t="s">
        <v>687</v>
      </c>
      <c r="D419" s="122"/>
      <c r="E419" s="169" t="s">
        <v>42</v>
      </c>
      <c r="F419" s="79"/>
      <c r="G419" s="79"/>
      <c r="H419" s="79"/>
      <c r="I419" s="80">
        <f>IF(E419="Q1a",MucHoTro!$H$5,IF(E419="Q1b",MucHoTro!$H$6,IF(E419="Q2",MucHoTro!$H$7,IF(E419="Q3",MucHoTro!$H$8,IF(E419="Q4",MucHoTro!$H$9)))))</f>
        <v>1.2</v>
      </c>
      <c r="J419" s="78" t="b">
        <f>IF(F419="x",MucHoTro!$C$5,IF(G419="x",MucHoTro!$D$5,IF(H419="x",MucHoTro!$E$5)))</f>
        <v>0</v>
      </c>
      <c r="K419" s="81">
        <f t="shared" si="24"/>
        <v>0</v>
      </c>
      <c r="L419" s="126" t="s">
        <v>687</v>
      </c>
      <c r="M419" s="133"/>
      <c r="N419" s="83"/>
      <c r="O419" s="83"/>
      <c r="P419" s="83"/>
      <c r="Q419" s="83" t="s">
        <v>13</v>
      </c>
      <c r="R419" s="82"/>
      <c r="S419" s="187">
        <f>R417*0.4/N417</f>
        <v>720000</v>
      </c>
      <c r="T419" s="172"/>
      <c r="U419" s="78"/>
    </row>
    <row r="420" spans="1:21" ht="31.5" x14ac:dyDescent="0.2">
      <c r="A420" s="78">
        <v>132</v>
      </c>
      <c r="B420" s="130" t="s">
        <v>387</v>
      </c>
      <c r="C420" s="125" t="s">
        <v>388</v>
      </c>
      <c r="D420" s="122" t="s">
        <v>761</v>
      </c>
      <c r="E420" s="169" t="s">
        <v>42</v>
      </c>
      <c r="F420" s="79"/>
      <c r="G420" s="79"/>
      <c r="H420" s="79" t="s">
        <v>13</v>
      </c>
      <c r="I420" s="80">
        <f>IF(E420="Q1a",MucHoTro!$H$5,IF(E420="Q1b",MucHoTro!$H$6,IF(E420="Q2",MucHoTro!$H$7,IF(E420="Q3",MucHoTro!$H$8,IF(E420="Q4",MucHoTro!$H$9)))))</f>
        <v>1.2</v>
      </c>
      <c r="J420" s="78">
        <f>IF(F420="x",MucHoTro!$C$5,IF(G420="x",MucHoTro!$D$5,IF(H420="x",MucHoTro!$E$5)))</f>
        <v>1</v>
      </c>
      <c r="K420" s="81">
        <f t="shared" si="24"/>
        <v>1.2</v>
      </c>
      <c r="L420" s="125"/>
      <c r="M420" s="133"/>
      <c r="N420" s="83">
        <v>2</v>
      </c>
      <c r="O420" s="83"/>
      <c r="P420" s="83"/>
      <c r="Q420" s="83"/>
      <c r="R420" s="82">
        <f>K420*2000000</f>
        <v>2400000</v>
      </c>
      <c r="S420" s="187"/>
      <c r="T420" s="172"/>
      <c r="U420" s="78"/>
    </row>
    <row r="421" spans="1:21" ht="18.75" x14ac:dyDescent="0.2">
      <c r="A421" s="78"/>
      <c r="B421" s="130"/>
      <c r="C421" s="126" t="s">
        <v>311</v>
      </c>
      <c r="D421" s="122"/>
      <c r="E421" s="169" t="s">
        <v>42</v>
      </c>
      <c r="F421" s="79"/>
      <c r="G421" s="79"/>
      <c r="H421" s="79"/>
      <c r="I421" s="80">
        <f>IF(E421="Q1a",MucHoTro!$H$5,IF(E421="Q1b",MucHoTro!$H$6,IF(E421="Q2",MucHoTro!$H$7,IF(E421="Q3",MucHoTro!$H$8,IF(E421="Q4",MucHoTro!$H$9)))))</f>
        <v>1.2</v>
      </c>
      <c r="J421" s="78" t="b">
        <f>IF(F421="x",MucHoTro!$C$5,IF(G421="x",MucHoTro!$D$5,IF(H421="x",MucHoTro!$E$5)))</f>
        <v>0</v>
      </c>
      <c r="K421" s="81">
        <f t="shared" si="24"/>
        <v>0</v>
      </c>
      <c r="L421" s="126" t="s">
        <v>311</v>
      </c>
      <c r="M421" s="133"/>
      <c r="N421" s="83"/>
      <c r="O421" s="83"/>
      <c r="P421" s="83"/>
      <c r="Q421" s="83" t="s">
        <v>13</v>
      </c>
      <c r="R421" s="82"/>
      <c r="S421" s="187">
        <f>R420*0.6+R420*0.4/N420</f>
        <v>1920000</v>
      </c>
      <c r="T421" s="172"/>
      <c r="U421" s="78"/>
    </row>
    <row r="422" spans="1:21" ht="18.75" x14ac:dyDescent="0.2">
      <c r="A422" s="78"/>
      <c r="B422" s="130"/>
      <c r="C422" s="126" t="s">
        <v>688</v>
      </c>
      <c r="D422" s="122"/>
      <c r="E422" s="169" t="s">
        <v>42</v>
      </c>
      <c r="F422" s="79"/>
      <c r="G422" s="79"/>
      <c r="H422" s="79"/>
      <c r="I422" s="80">
        <f>IF(E422="Q1a",MucHoTro!$H$5,IF(E422="Q1b",MucHoTro!$H$6,IF(E422="Q2",MucHoTro!$H$7,IF(E422="Q3",MucHoTro!$H$8,IF(E422="Q4",MucHoTro!$H$9)))))</f>
        <v>1.2</v>
      </c>
      <c r="J422" s="78" t="b">
        <f>IF(F422="x",MucHoTro!$C$5,IF(G422="x",MucHoTro!$D$5,IF(H422="x",MucHoTro!$E$5)))</f>
        <v>0</v>
      </c>
      <c r="K422" s="81">
        <f t="shared" si="24"/>
        <v>0</v>
      </c>
      <c r="L422" s="126" t="s">
        <v>688</v>
      </c>
      <c r="M422" s="133"/>
      <c r="N422" s="83"/>
      <c r="O422" s="83"/>
      <c r="P422" s="83"/>
      <c r="Q422" s="83" t="s">
        <v>13</v>
      </c>
      <c r="R422" s="82"/>
      <c r="S422" s="187">
        <f>R420*0.4/N420</f>
        <v>480000</v>
      </c>
      <c r="T422" s="172"/>
      <c r="U422" s="78"/>
    </row>
    <row r="423" spans="1:21" ht="47.25" x14ac:dyDescent="0.2">
      <c r="A423" s="78">
        <v>133</v>
      </c>
      <c r="B423" s="130" t="s">
        <v>824</v>
      </c>
      <c r="C423" s="125" t="s">
        <v>404</v>
      </c>
      <c r="D423" s="122" t="s">
        <v>762</v>
      </c>
      <c r="E423" s="84" t="s">
        <v>9</v>
      </c>
      <c r="F423" s="79"/>
      <c r="G423" s="79"/>
      <c r="H423" s="79" t="s">
        <v>13</v>
      </c>
      <c r="I423" s="80">
        <f>IF(E423="Q1a",MucHoTro!$H$5,IF(E423="Q1b",MucHoTro!$H$6,IF(E423="Q2",MucHoTro!$H$7,IF(E423="Q3",MucHoTro!$H$8,IF(E423="Q4",MucHoTro!$H$9)))))</f>
        <v>1.1000000000000001</v>
      </c>
      <c r="J423" s="78">
        <f>IF(F423="x",MucHoTro!$C$5,IF(G423="x",MucHoTro!$D$5,IF(H423="x",MucHoTro!$E$5)))</f>
        <v>1</v>
      </c>
      <c r="K423" s="81">
        <f t="shared" ref="K423:K469" si="52">I423*J423</f>
        <v>1.1000000000000001</v>
      </c>
      <c r="L423" s="125"/>
      <c r="M423" s="133"/>
      <c r="N423" s="83">
        <v>1</v>
      </c>
      <c r="O423" s="83"/>
      <c r="P423" s="83"/>
      <c r="Q423" s="83"/>
      <c r="R423" s="82">
        <f>K423*2000000</f>
        <v>2200000</v>
      </c>
      <c r="S423" s="187"/>
      <c r="T423" s="172"/>
      <c r="U423" s="78"/>
    </row>
    <row r="424" spans="1:21" ht="18.75" x14ac:dyDescent="0.2">
      <c r="A424" s="78"/>
      <c r="B424" s="130"/>
      <c r="C424" s="126" t="s">
        <v>689</v>
      </c>
      <c r="D424" s="122"/>
      <c r="E424" s="84" t="s">
        <v>9</v>
      </c>
      <c r="F424" s="79"/>
      <c r="G424" s="79"/>
      <c r="H424" s="79"/>
      <c r="I424" s="80">
        <f>IF(E424="Q1a",MucHoTro!$H$5,IF(E424="Q1b",MucHoTro!$H$6,IF(E424="Q2",MucHoTro!$H$7,IF(E424="Q3",MucHoTro!$H$8,IF(E424="Q4",MucHoTro!$H$9)))))</f>
        <v>1.1000000000000001</v>
      </c>
      <c r="J424" s="78" t="b">
        <f>IF(F424="x",MucHoTro!$C$5,IF(G424="x",MucHoTro!$D$5,IF(H424="x",MucHoTro!$E$5)))</f>
        <v>0</v>
      </c>
      <c r="K424" s="81">
        <f t="shared" si="52"/>
        <v>0</v>
      </c>
      <c r="L424" s="126" t="s">
        <v>689</v>
      </c>
      <c r="M424" s="133"/>
      <c r="N424" s="83"/>
      <c r="O424" s="83"/>
      <c r="P424" s="83"/>
      <c r="Q424" s="83" t="s">
        <v>13</v>
      </c>
      <c r="R424" s="82"/>
      <c r="S424" s="187">
        <f>R423/N423</f>
        <v>2200000</v>
      </c>
      <c r="T424" s="172"/>
      <c r="U424" s="78"/>
    </row>
    <row r="425" spans="1:21" ht="47.25" x14ac:dyDescent="0.2">
      <c r="A425" s="78">
        <v>134</v>
      </c>
      <c r="B425" s="130" t="s">
        <v>405</v>
      </c>
      <c r="C425" s="126" t="s">
        <v>406</v>
      </c>
      <c r="D425" s="122" t="s">
        <v>763</v>
      </c>
      <c r="E425" s="84" t="s">
        <v>10</v>
      </c>
      <c r="F425" s="79" t="s">
        <v>13</v>
      </c>
      <c r="G425" s="79"/>
      <c r="H425" s="79"/>
      <c r="I425" s="80">
        <f>IF(E425="Q1a",MucHoTro!$H$5,IF(E425="Q1b",MucHoTro!$H$6,IF(E425="Q2",MucHoTro!$H$7,IF(E425="Q3",MucHoTro!$H$8,IF(E425="Q4",MucHoTro!$H$9)))))</f>
        <v>0.9</v>
      </c>
      <c r="J425" s="78">
        <f>IF(F425="x",MucHoTro!$C$5,IF(G425="x",MucHoTro!$D$5,IF(H425="x",MucHoTro!$E$5)))</f>
        <v>1.5</v>
      </c>
      <c r="K425" s="81">
        <f t="shared" si="52"/>
        <v>1.35</v>
      </c>
      <c r="L425" s="126"/>
      <c r="M425" s="133"/>
      <c r="N425" s="83">
        <v>2</v>
      </c>
      <c r="O425" s="83"/>
      <c r="P425" s="83"/>
      <c r="Q425" s="83"/>
      <c r="R425" s="82">
        <f>K425*2000000</f>
        <v>2700000</v>
      </c>
      <c r="S425" s="187"/>
      <c r="T425" s="172"/>
      <c r="U425" s="78"/>
    </row>
    <row r="426" spans="1:21" ht="18.75" x14ac:dyDescent="0.2">
      <c r="A426" s="78"/>
      <c r="B426" s="130"/>
      <c r="C426" s="126" t="s">
        <v>689</v>
      </c>
      <c r="D426" s="122"/>
      <c r="E426" s="84" t="s">
        <v>10</v>
      </c>
      <c r="F426" s="79"/>
      <c r="G426" s="79"/>
      <c r="H426" s="79"/>
      <c r="I426" s="80">
        <f>IF(E426="Q1a",MucHoTro!$H$5,IF(E426="Q1b",MucHoTro!$H$6,IF(E426="Q2",MucHoTro!$H$7,IF(E426="Q3",MucHoTro!$H$8,IF(E426="Q4",MucHoTro!$H$9)))))</f>
        <v>0.9</v>
      </c>
      <c r="J426" s="78" t="b">
        <f>IF(F426="x",MucHoTro!$C$5,IF(G426="x",MucHoTro!$D$5,IF(H426="x",MucHoTro!$E$5)))</f>
        <v>0</v>
      </c>
      <c r="K426" s="81">
        <f t="shared" si="52"/>
        <v>0</v>
      </c>
      <c r="L426" s="126" t="s">
        <v>689</v>
      </c>
      <c r="M426" s="133"/>
      <c r="N426" s="83"/>
      <c r="O426" s="83" t="s">
        <v>13</v>
      </c>
      <c r="P426" s="83" t="s">
        <v>13</v>
      </c>
      <c r="Q426" s="83"/>
      <c r="R426" s="82"/>
      <c r="S426" s="187">
        <f>R425*0.6+R425*0.4/N425</f>
        <v>2160000</v>
      </c>
      <c r="T426" s="172"/>
      <c r="U426" s="78"/>
    </row>
    <row r="427" spans="1:21" ht="18.75" x14ac:dyDescent="0.2">
      <c r="A427" s="78"/>
      <c r="B427" s="130"/>
      <c r="C427" s="126" t="s">
        <v>690</v>
      </c>
      <c r="D427" s="122"/>
      <c r="E427" s="84" t="s">
        <v>10</v>
      </c>
      <c r="F427" s="79"/>
      <c r="G427" s="79"/>
      <c r="H427" s="79"/>
      <c r="I427" s="80">
        <f>IF(E427="Q1a",MucHoTro!$H$5,IF(E427="Q1b",MucHoTro!$H$6,IF(E427="Q2",MucHoTro!$H$7,IF(E427="Q3",MucHoTro!$H$8,IF(E427="Q4",MucHoTro!$H$9)))))</f>
        <v>0.9</v>
      </c>
      <c r="J427" s="78" t="b">
        <f>IF(F427="x",MucHoTro!$C$5,IF(G427="x",MucHoTro!$D$5,IF(H427="x",MucHoTro!$E$5)))</f>
        <v>0</v>
      </c>
      <c r="K427" s="81">
        <f t="shared" si="52"/>
        <v>0</v>
      </c>
      <c r="L427" s="126" t="s">
        <v>690</v>
      </c>
      <c r="M427" s="133"/>
      <c r="N427" s="83"/>
      <c r="O427" s="83"/>
      <c r="P427" s="83"/>
      <c r="Q427" s="83" t="s">
        <v>13</v>
      </c>
      <c r="R427" s="82"/>
      <c r="S427" s="187">
        <f>R425*0.4/N425</f>
        <v>540000</v>
      </c>
      <c r="T427" s="172"/>
      <c r="U427" s="78"/>
    </row>
    <row r="428" spans="1:21" ht="47.25" x14ac:dyDescent="0.2">
      <c r="A428" s="78">
        <v>135</v>
      </c>
      <c r="B428" s="124" t="s">
        <v>420</v>
      </c>
      <c r="C428" s="125" t="s">
        <v>421</v>
      </c>
      <c r="D428" s="122" t="s">
        <v>760</v>
      </c>
      <c r="E428" s="84" t="s">
        <v>11</v>
      </c>
      <c r="F428" s="79"/>
      <c r="G428" s="79"/>
      <c r="H428" s="79" t="s">
        <v>13</v>
      </c>
      <c r="I428" s="80">
        <f>IF(E428="Q1a",MucHoTro!$H$5,IF(E428="Q1b",MucHoTro!$H$6,IF(E428="Q2",MucHoTro!$H$7,IF(E428="Q3",MucHoTro!$H$8,IF(E428="Q4",MucHoTro!$H$9)))))</f>
        <v>0.8</v>
      </c>
      <c r="J428" s="78">
        <f>IF(F428="x",MucHoTro!$C$5,IF(G428="x",MucHoTro!$D$5,IF(H428="x",MucHoTro!$E$5)))</f>
        <v>1</v>
      </c>
      <c r="K428" s="81">
        <f t="shared" si="52"/>
        <v>0.8</v>
      </c>
      <c r="L428" s="125"/>
      <c r="M428" s="133"/>
      <c r="N428" s="83">
        <v>1</v>
      </c>
      <c r="O428" s="83"/>
      <c r="P428" s="83"/>
      <c r="Q428" s="83"/>
      <c r="R428" s="82">
        <f>K428*2000000</f>
        <v>1600000</v>
      </c>
      <c r="S428" s="187"/>
      <c r="T428" s="172"/>
      <c r="U428" s="78"/>
    </row>
    <row r="429" spans="1:21" ht="18.75" x14ac:dyDescent="0.2">
      <c r="A429" s="78"/>
      <c r="B429" s="124"/>
      <c r="C429" s="126" t="s">
        <v>309</v>
      </c>
      <c r="D429" s="122"/>
      <c r="E429" s="84" t="s">
        <v>11</v>
      </c>
      <c r="F429" s="79"/>
      <c r="G429" s="79"/>
      <c r="H429" s="79"/>
      <c r="I429" s="80">
        <f>IF(E429="Q1a",MucHoTro!$H$5,IF(E429="Q1b",MucHoTro!$H$6,IF(E429="Q2",MucHoTro!$H$7,IF(E429="Q3",MucHoTro!$H$8,IF(E429="Q4",MucHoTro!$H$9)))))</f>
        <v>0.8</v>
      </c>
      <c r="J429" s="78" t="b">
        <f>IF(F429="x",MucHoTro!$C$5,IF(G429="x",MucHoTro!$D$5,IF(H429="x",MucHoTro!$E$5)))</f>
        <v>0</v>
      </c>
      <c r="K429" s="81">
        <f t="shared" si="52"/>
        <v>0</v>
      </c>
      <c r="L429" s="126" t="s">
        <v>309</v>
      </c>
      <c r="M429" s="133"/>
      <c r="N429" s="83"/>
      <c r="O429" s="83"/>
      <c r="P429" s="83"/>
      <c r="Q429" s="83" t="s">
        <v>13</v>
      </c>
      <c r="R429" s="82"/>
      <c r="S429" s="187">
        <f>R428/N428</f>
        <v>1600000</v>
      </c>
      <c r="T429" s="172"/>
      <c r="U429" s="78"/>
    </row>
    <row r="430" spans="1:21" ht="47.25" x14ac:dyDescent="0.2">
      <c r="A430" s="78">
        <v>136</v>
      </c>
      <c r="B430" s="130" t="s">
        <v>422</v>
      </c>
      <c r="C430" s="125" t="s">
        <v>423</v>
      </c>
      <c r="D430" s="122" t="s">
        <v>760</v>
      </c>
      <c r="E430" s="84" t="s">
        <v>11</v>
      </c>
      <c r="F430" s="79"/>
      <c r="G430" s="79"/>
      <c r="H430" s="79" t="s">
        <v>13</v>
      </c>
      <c r="I430" s="80">
        <f>IF(E430="Q1a",MucHoTro!$H$5,IF(E430="Q1b",MucHoTro!$H$6,IF(E430="Q2",MucHoTro!$H$7,IF(E430="Q3",MucHoTro!$H$8,IF(E430="Q4",MucHoTro!$H$9)))))</f>
        <v>0.8</v>
      </c>
      <c r="J430" s="78">
        <f>IF(F430="x",MucHoTro!$C$5,IF(G430="x",MucHoTro!$D$5,IF(H430="x",MucHoTro!$E$5)))</f>
        <v>1</v>
      </c>
      <c r="K430" s="81">
        <f t="shared" si="52"/>
        <v>0.8</v>
      </c>
      <c r="L430" s="125"/>
      <c r="M430" s="133"/>
      <c r="N430" s="83">
        <v>1</v>
      </c>
      <c r="O430" s="83"/>
      <c r="P430" s="83"/>
      <c r="Q430" s="83"/>
      <c r="R430" s="82">
        <f>K430*2000000</f>
        <v>1600000</v>
      </c>
      <c r="S430" s="187"/>
      <c r="T430" s="172"/>
      <c r="U430" s="78"/>
    </row>
    <row r="431" spans="1:21" ht="18.75" x14ac:dyDescent="0.2">
      <c r="A431" s="78"/>
      <c r="B431" s="130"/>
      <c r="C431" s="126" t="s">
        <v>309</v>
      </c>
      <c r="D431" s="122"/>
      <c r="E431" s="84" t="s">
        <v>11</v>
      </c>
      <c r="F431" s="79"/>
      <c r="G431" s="79"/>
      <c r="H431" s="79"/>
      <c r="I431" s="80">
        <f>IF(E431="Q1a",MucHoTro!$H$5,IF(E431="Q1b",MucHoTro!$H$6,IF(E431="Q2",MucHoTro!$H$7,IF(E431="Q3",MucHoTro!$H$8,IF(E431="Q4",MucHoTro!$H$9)))))</f>
        <v>0.8</v>
      </c>
      <c r="J431" s="78" t="b">
        <f>IF(F431="x",MucHoTro!$C$5,IF(G431="x",MucHoTro!$D$5,IF(H431="x",MucHoTro!$E$5)))</f>
        <v>0</v>
      </c>
      <c r="K431" s="81">
        <f t="shared" si="52"/>
        <v>0</v>
      </c>
      <c r="L431" s="126" t="s">
        <v>309</v>
      </c>
      <c r="M431" s="133"/>
      <c r="N431" s="83"/>
      <c r="O431" s="83"/>
      <c r="P431" s="83"/>
      <c r="Q431" s="83" t="s">
        <v>13</v>
      </c>
      <c r="R431" s="82"/>
      <c r="S431" s="187">
        <f>R430/N430</f>
        <v>1600000</v>
      </c>
      <c r="T431" s="172"/>
      <c r="U431" s="78"/>
    </row>
    <row r="432" spans="1:21" ht="31.5" x14ac:dyDescent="0.2">
      <c r="A432" s="78">
        <v>137</v>
      </c>
      <c r="B432" s="130" t="s">
        <v>441</v>
      </c>
      <c r="C432" s="126" t="s">
        <v>442</v>
      </c>
      <c r="D432" s="122" t="s">
        <v>320</v>
      </c>
      <c r="E432" s="169" t="s">
        <v>43</v>
      </c>
      <c r="F432" s="79" t="s">
        <v>13</v>
      </c>
      <c r="G432" s="79"/>
      <c r="H432" s="79"/>
      <c r="I432" s="80">
        <f>IF(E432="Q1a",MucHoTro!$H$5,IF(E432="Q1b",MucHoTro!$H$6,IF(E432="Q2",MucHoTro!$H$7,IF(E432="Q3",MucHoTro!$H$8,IF(E432="Q4",MucHoTro!$H$9)))))</f>
        <v>2</v>
      </c>
      <c r="J432" s="78">
        <f>IF(F432="x",MucHoTro!$C$5,IF(G432="x",MucHoTro!$D$5,IF(H432="x",MucHoTro!$E$5)))</f>
        <v>1.5</v>
      </c>
      <c r="K432" s="81">
        <f t="shared" si="52"/>
        <v>3</v>
      </c>
      <c r="L432" s="126"/>
      <c r="M432" s="133"/>
      <c r="N432" s="83">
        <v>1</v>
      </c>
      <c r="O432" s="83"/>
      <c r="P432" s="83"/>
      <c r="Q432" s="83"/>
      <c r="R432" s="82">
        <f>K432*2000000</f>
        <v>6000000</v>
      </c>
      <c r="S432" s="187"/>
      <c r="T432" s="172"/>
      <c r="U432" s="78"/>
    </row>
    <row r="433" spans="1:21" ht="18.75" x14ac:dyDescent="0.2">
      <c r="A433" s="78"/>
      <c r="B433" s="130"/>
      <c r="C433" s="126" t="s">
        <v>308</v>
      </c>
      <c r="D433" s="122"/>
      <c r="E433" s="169" t="s">
        <v>43</v>
      </c>
      <c r="F433" s="79"/>
      <c r="G433" s="79"/>
      <c r="H433" s="79"/>
      <c r="I433" s="80">
        <f>IF(E433="Q1a",MucHoTro!$H$5,IF(E433="Q1b",MucHoTro!$H$6,IF(E433="Q2",MucHoTro!$H$7,IF(E433="Q3",MucHoTro!$H$8,IF(E433="Q4",MucHoTro!$H$9)))))</f>
        <v>2</v>
      </c>
      <c r="J433" s="78" t="b">
        <f>IF(F433="x",MucHoTro!$C$5,IF(G433="x",MucHoTro!$D$5,IF(H433="x",MucHoTro!$E$5)))</f>
        <v>0</v>
      </c>
      <c r="K433" s="81">
        <f t="shared" si="52"/>
        <v>0</v>
      </c>
      <c r="L433" s="126" t="s">
        <v>308</v>
      </c>
      <c r="M433" s="133"/>
      <c r="N433" s="83"/>
      <c r="O433" s="83" t="s">
        <v>13</v>
      </c>
      <c r="P433" s="83" t="s">
        <v>13</v>
      </c>
      <c r="Q433" s="83"/>
      <c r="R433" s="82"/>
      <c r="S433" s="187">
        <f>R432/N432</f>
        <v>6000000</v>
      </c>
      <c r="T433" s="172"/>
      <c r="U433" s="78"/>
    </row>
    <row r="434" spans="1:21" ht="47.25" x14ac:dyDescent="0.2">
      <c r="A434" s="78">
        <v>138</v>
      </c>
      <c r="B434" s="130" t="s">
        <v>449</v>
      </c>
      <c r="C434" s="125" t="s">
        <v>450</v>
      </c>
      <c r="D434" s="122" t="s">
        <v>764</v>
      </c>
      <c r="E434" s="169" t="s">
        <v>42</v>
      </c>
      <c r="F434" s="79" t="s">
        <v>13</v>
      </c>
      <c r="G434" s="79"/>
      <c r="H434" s="79"/>
      <c r="I434" s="80">
        <f>IF(E434="Q1a",MucHoTro!$H$5,IF(E434="Q1b",MucHoTro!$H$6,IF(E434="Q2",MucHoTro!$H$7,IF(E434="Q3",MucHoTro!$H$8,IF(E434="Q4",MucHoTro!$H$9)))))</f>
        <v>1.2</v>
      </c>
      <c r="J434" s="78">
        <f>IF(F434="x",MucHoTro!$C$5,IF(G434="x",MucHoTro!$D$5,IF(H434="x",MucHoTro!$E$5)))</f>
        <v>1.5</v>
      </c>
      <c r="K434" s="81">
        <f t="shared" si="52"/>
        <v>1.7999999999999998</v>
      </c>
      <c r="L434" s="125"/>
      <c r="M434" s="133"/>
      <c r="N434" s="83">
        <v>1</v>
      </c>
      <c r="O434" s="83"/>
      <c r="P434" s="83"/>
      <c r="Q434" s="83"/>
      <c r="R434" s="82">
        <f>K434*2000000</f>
        <v>3599999.9999999995</v>
      </c>
      <c r="S434" s="187"/>
      <c r="T434" s="172"/>
      <c r="U434" s="78"/>
    </row>
    <row r="435" spans="1:21" ht="18.75" x14ac:dyDescent="0.2">
      <c r="A435" s="78"/>
      <c r="B435" s="130"/>
      <c r="C435" s="126" t="s">
        <v>308</v>
      </c>
      <c r="D435" s="122"/>
      <c r="E435" s="169" t="s">
        <v>42</v>
      </c>
      <c r="F435" s="79"/>
      <c r="G435" s="79"/>
      <c r="H435" s="79"/>
      <c r="I435" s="80">
        <f>IF(E435="Q1a",MucHoTro!$H$5,IF(E435="Q1b",MucHoTro!$H$6,IF(E435="Q2",MucHoTro!$H$7,IF(E435="Q3",MucHoTro!$H$8,IF(E435="Q4",MucHoTro!$H$9)))))</f>
        <v>1.2</v>
      </c>
      <c r="J435" s="78" t="b">
        <f>IF(F435="x",MucHoTro!$C$5,IF(G435="x",MucHoTro!$D$5,IF(H435="x",MucHoTro!$E$5)))</f>
        <v>0</v>
      </c>
      <c r="K435" s="81">
        <f t="shared" si="52"/>
        <v>0</v>
      </c>
      <c r="L435" s="126" t="s">
        <v>308</v>
      </c>
      <c r="M435" s="133"/>
      <c r="N435" s="83"/>
      <c r="O435" s="83" t="s">
        <v>13</v>
      </c>
      <c r="P435" s="83" t="s">
        <v>13</v>
      </c>
      <c r="Q435" s="83"/>
      <c r="R435" s="82"/>
      <c r="S435" s="187">
        <f>R434/N434</f>
        <v>3599999.9999999995</v>
      </c>
      <c r="T435" s="172"/>
      <c r="U435" s="78"/>
    </row>
    <row r="436" spans="1:21" ht="47.25" x14ac:dyDescent="0.2">
      <c r="A436" s="78">
        <v>139</v>
      </c>
      <c r="B436" s="130" t="s">
        <v>455</v>
      </c>
      <c r="C436" s="125" t="s">
        <v>456</v>
      </c>
      <c r="D436" s="122" t="s">
        <v>765</v>
      </c>
      <c r="E436" s="169" t="s">
        <v>42</v>
      </c>
      <c r="F436" s="79"/>
      <c r="G436" s="79"/>
      <c r="H436" s="79" t="s">
        <v>13</v>
      </c>
      <c r="I436" s="80">
        <f>IF(E436="Q1a",MucHoTro!$H$5,IF(E436="Q1b",MucHoTro!$H$6,IF(E436="Q2",MucHoTro!$H$7,IF(E436="Q3",MucHoTro!$H$8,IF(E436="Q4",MucHoTro!$H$9)))))</f>
        <v>1.2</v>
      </c>
      <c r="J436" s="78">
        <f>IF(F436="x",MucHoTro!$C$5,IF(G436="x",MucHoTro!$D$5,IF(H436="x",MucHoTro!$E$5)))</f>
        <v>1</v>
      </c>
      <c r="K436" s="81">
        <f t="shared" si="52"/>
        <v>1.2</v>
      </c>
      <c r="L436" s="125"/>
      <c r="M436" s="133"/>
      <c r="N436" s="83">
        <v>1</v>
      </c>
      <c r="O436" s="83"/>
      <c r="P436" s="83"/>
      <c r="Q436" s="83"/>
      <c r="R436" s="82">
        <f>K436*2000000</f>
        <v>2400000</v>
      </c>
      <c r="S436" s="187"/>
      <c r="T436" s="172"/>
      <c r="U436" s="78"/>
    </row>
    <row r="437" spans="1:21" ht="18.75" x14ac:dyDescent="0.2">
      <c r="A437" s="78"/>
      <c r="B437" s="130"/>
      <c r="C437" s="126" t="s">
        <v>312</v>
      </c>
      <c r="D437" s="122"/>
      <c r="E437" s="169" t="s">
        <v>42</v>
      </c>
      <c r="F437" s="79"/>
      <c r="G437" s="79"/>
      <c r="H437" s="79"/>
      <c r="I437" s="80">
        <f>IF(E437="Q1a",MucHoTro!$H$5,IF(E437="Q1b",MucHoTro!$H$6,IF(E437="Q2",MucHoTro!$H$7,IF(E437="Q3",MucHoTro!$H$8,IF(E437="Q4",MucHoTro!$H$9)))))</f>
        <v>1.2</v>
      </c>
      <c r="J437" s="78" t="b">
        <f>IF(F437="x",MucHoTro!$C$5,IF(G437="x",MucHoTro!$D$5,IF(H437="x",MucHoTro!$E$5)))</f>
        <v>0</v>
      </c>
      <c r="K437" s="81">
        <f t="shared" si="52"/>
        <v>0</v>
      </c>
      <c r="L437" s="126" t="s">
        <v>312</v>
      </c>
      <c r="M437" s="133"/>
      <c r="N437" s="83"/>
      <c r="O437" s="83"/>
      <c r="P437" s="83" t="s">
        <v>13</v>
      </c>
      <c r="Q437" s="83"/>
      <c r="R437" s="82"/>
      <c r="S437" s="187">
        <f>R436/N436</f>
        <v>2400000</v>
      </c>
      <c r="T437" s="172"/>
      <c r="U437" s="78"/>
    </row>
    <row r="438" spans="1:21" ht="63" x14ac:dyDescent="0.2">
      <c r="A438" s="78">
        <v>140</v>
      </c>
      <c r="B438" s="130" t="s">
        <v>468</v>
      </c>
      <c r="C438" s="125" t="s">
        <v>469</v>
      </c>
      <c r="D438" s="122" t="s">
        <v>760</v>
      </c>
      <c r="E438" s="84" t="s">
        <v>11</v>
      </c>
      <c r="F438" s="79"/>
      <c r="G438" s="79"/>
      <c r="H438" s="79" t="s">
        <v>13</v>
      </c>
      <c r="I438" s="80">
        <f>IF(E438="Q1a",MucHoTro!$H$5,IF(E438="Q1b",MucHoTro!$H$6,IF(E438="Q2",MucHoTro!$H$7,IF(E438="Q3",MucHoTro!$H$8,IF(E438="Q4",MucHoTro!$H$9)))))</f>
        <v>0.8</v>
      </c>
      <c r="J438" s="78">
        <f>IF(F438="x",MucHoTro!$C$5,IF(G438="x",MucHoTro!$D$5,IF(H438="x",MucHoTro!$E$5)))</f>
        <v>1</v>
      </c>
      <c r="K438" s="81">
        <f t="shared" si="52"/>
        <v>0.8</v>
      </c>
      <c r="L438" s="125"/>
      <c r="M438" s="133"/>
      <c r="N438" s="83">
        <v>1</v>
      </c>
      <c r="O438" s="83"/>
      <c r="P438" s="83"/>
      <c r="Q438" s="83"/>
      <c r="R438" s="82">
        <f>K438*2000000</f>
        <v>1600000</v>
      </c>
      <c r="S438" s="187"/>
      <c r="T438" s="172"/>
      <c r="U438" s="78"/>
    </row>
    <row r="439" spans="1:21" ht="18.75" x14ac:dyDescent="0.2">
      <c r="A439" s="78"/>
      <c r="B439" s="130"/>
      <c r="C439" s="126" t="s">
        <v>309</v>
      </c>
      <c r="D439" s="122"/>
      <c r="E439" s="84" t="s">
        <v>11</v>
      </c>
      <c r="F439" s="79"/>
      <c r="G439" s="79"/>
      <c r="H439" s="79"/>
      <c r="I439" s="80">
        <f>IF(E439="Q1a",MucHoTro!$H$5,IF(E439="Q1b",MucHoTro!$H$6,IF(E439="Q2",MucHoTro!$H$7,IF(E439="Q3",MucHoTro!$H$8,IF(E439="Q4",MucHoTro!$H$9)))))</f>
        <v>0.8</v>
      </c>
      <c r="J439" s="78" t="b">
        <f>IF(F439="x",MucHoTro!$C$5,IF(G439="x",MucHoTro!$D$5,IF(H439="x",MucHoTro!$E$5)))</f>
        <v>0</v>
      </c>
      <c r="K439" s="81">
        <f t="shared" si="52"/>
        <v>0</v>
      </c>
      <c r="L439" s="126" t="s">
        <v>309</v>
      </c>
      <c r="M439" s="133" t="s">
        <v>697</v>
      </c>
      <c r="N439" s="83"/>
      <c r="O439" s="83"/>
      <c r="P439" s="83" t="s">
        <v>13</v>
      </c>
      <c r="Q439" s="83"/>
      <c r="R439" s="82">
        <f>K439*2000000</f>
        <v>0</v>
      </c>
      <c r="S439" s="187">
        <f>R438/N438</f>
        <v>1600000</v>
      </c>
      <c r="T439" s="172"/>
      <c r="U439" s="78"/>
    </row>
    <row r="440" spans="1:21" ht="63" x14ac:dyDescent="0.2">
      <c r="A440" s="78">
        <v>141</v>
      </c>
      <c r="B440" s="130" t="s">
        <v>470</v>
      </c>
      <c r="C440" s="126" t="s">
        <v>471</v>
      </c>
      <c r="D440" s="122" t="s">
        <v>751</v>
      </c>
      <c r="E440" s="169" t="s">
        <v>42</v>
      </c>
      <c r="F440" s="79" t="s">
        <v>13</v>
      </c>
      <c r="G440" s="79"/>
      <c r="H440" s="79"/>
      <c r="I440" s="80">
        <f>IF(E440="Q1a",MucHoTro!$H$5,IF(E440="Q1b",MucHoTro!$H$6,IF(E440="Q2",MucHoTro!$H$7,IF(E440="Q3",MucHoTro!$H$8,IF(E440="Q4",MucHoTro!$H$9)))))</f>
        <v>1.2</v>
      </c>
      <c r="J440" s="78">
        <f>IF(F440="x",MucHoTro!$C$5,IF(G440="x",MucHoTro!$D$5,IF(H440="x",MucHoTro!$E$5)))</f>
        <v>1.5</v>
      </c>
      <c r="K440" s="81">
        <f t="shared" si="52"/>
        <v>1.7999999999999998</v>
      </c>
      <c r="L440" s="126"/>
      <c r="M440" s="133"/>
      <c r="N440" s="83">
        <v>3</v>
      </c>
      <c r="O440" s="83"/>
      <c r="P440" s="83"/>
      <c r="Q440" s="83"/>
      <c r="R440" s="82">
        <f>K440*2000000</f>
        <v>3599999.9999999995</v>
      </c>
      <c r="S440" s="187"/>
      <c r="T440" s="172"/>
      <c r="U440" s="78"/>
    </row>
    <row r="441" spans="1:21" ht="18.75" x14ac:dyDescent="0.2">
      <c r="A441" s="78"/>
      <c r="B441" s="130"/>
      <c r="C441" s="126" t="s">
        <v>354</v>
      </c>
      <c r="D441" s="122"/>
      <c r="E441" s="169" t="s">
        <v>42</v>
      </c>
      <c r="F441" s="79"/>
      <c r="G441" s="79"/>
      <c r="H441" s="79"/>
      <c r="I441" s="80">
        <f>IF(E441="Q1a",MucHoTro!$H$5,IF(E441="Q1b",MucHoTro!$H$6,IF(E441="Q2",MucHoTro!$H$7,IF(E441="Q3",MucHoTro!$H$8,IF(E441="Q4",MucHoTro!$H$9)))))</f>
        <v>1.2</v>
      </c>
      <c r="J441" s="78" t="b">
        <f>IF(F441="x",MucHoTro!$C$5,IF(G441="x",MucHoTro!$D$5,IF(H441="x",MucHoTro!$E$5)))</f>
        <v>0</v>
      </c>
      <c r="K441" s="81">
        <f t="shared" si="52"/>
        <v>0</v>
      </c>
      <c r="L441" s="126" t="s">
        <v>354</v>
      </c>
      <c r="M441" s="133"/>
      <c r="N441" s="83"/>
      <c r="O441" s="83" t="s">
        <v>13</v>
      </c>
      <c r="P441" s="83" t="s">
        <v>13</v>
      </c>
      <c r="Q441" s="83"/>
      <c r="R441" s="82"/>
      <c r="S441" s="187">
        <f>R440*0.6+R440*0.4/N440</f>
        <v>2639999.9999999995</v>
      </c>
      <c r="T441" s="172"/>
      <c r="U441" s="78"/>
    </row>
    <row r="442" spans="1:21" ht="18.75" x14ac:dyDescent="0.2">
      <c r="A442" s="78"/>
      <c r="B442" s="130"/>
      <c r="C442" s="126" t="s">
        <v>638</v>
      </c>
      <c r="D442" s="122"/>
      <c r="E442" s="169" t="s">
        <v>42</v>
      </c>
      <c r="F442" s="79"/>
      <c r="G442" s="79"/>
      <c r="H442" s="79"/>
      <c r="I442" s="80">
        <f>IF(E442="Q1a",MucHoTro!$H$5,IF(E442="Q1b",MucHoTro!$H$6,IF(E442="Q2",MucHoTro!$H$7,IF(E442="Q3",MucHoTro!$H$8,IF(E442="Q4",MucHoTro!$H$9)))))</f>
        <v>1.2</v>
      </c>
      <c r="J442" s="78" t="b">
        <f>IF(F442="x",MucHoTro!$C$5,IF(G442="x",MucHoTro!$D$5,IF(H442="x",MucHoTro!$E$5)))</f>
        <v>0</v>
      </c>
      <c r="K442" s="81">
        <f t="shared" si="52"/>
        <v>0</v>
      </c>
      <c r="L442" s="126" t="s">
        <v>638</v>
      </c>
      <c r="M442" s="133"/>
      <c r="N442" s="83"/>
      <c r="O442" s="83"/>
      <c r="P442" s="83"/>
      <c r="Q442" s="83" t="s">
        <v>13</v>
      </c>
      <c r="R442" s="82"/>
      <c r="S442" s="187">
        <f>$R$440*0.4/$N$440</f>
        <v>480000</v>
      </c>
      <c r="T442" s="172"/>
      <c r="U442" s="78"/>
    </row>
    <row r="443" spans="1:21" ht="18.75" x14ac:dyDescent="0.2">
      <c r="A443" s="78"/>
      <c r="B443" s="130"/>
      <c r="C443" s="126" t="s">
        <v>345</v>
      </c>
      <c r="D443" s="122"/>
      <c r="E443" s="169" t="s">
        <v>42</v>
      </c>
      <c r="F443" s="79"/>
      <c r="G443" s="79"/>
      <c r="H443" s="79"/>
      <c r="I443" s="80">
        <f>IF(E443="Q1a",MucHoTro!$H$5,IF(E443="Q1b",MucHoTro!$H$6,IF(E443="Q2",MucHoTro!$H$7,IF(E443="Q3",MucHoTro!$H$8,IF(E443="Q4",MucHoTro!$H$9)))))</f>
        <v>1.2</v>
      </c>
      <c r="J443" s="78" t="b">
        <f>IF(F443="x",MucHoTro!$C$5,IF(G443="x",MucHoTro!$D$5,IF(H443="x",MucHoTro!$E$5)))</f>
        <v>0</v>
      </c>
      <c r="K443" s="81">
        <f t="shared" si="52"/>
        <v>0</v>
      </c>
      <c r="L443" s="126" t="s">
        <v>345</v>
      </c>
      <c r="M443" s="133"/>
      <c r="N443" s="83"/>
      <c r="O443" s="83"/>
      <c r="P443" s="83"/>
      <c r="Q443" s="83" t="s">
        <v>13</v>
      </c>
      <c r="R443" s="82"/>
      <c r="S443" s="187">
        <f>$R$440*0.4/$N$440</f>
        <v>480000</v>
      </c>
      <c r="T443" s="172"/>
      <c r="U443" s="78"/>
    </row>
    <row r="444" spans="1:21" ht="47.25" x14ac:dyDescent="0.2">
      <c r="A444" s="78">
        <v>142</v>
      </c>
      <c r="B444" s="130" t="s">
        <v>533</v>
      </c>
      <c r="C444" s="125" t="s">
        <v>534</v>
      </c>
      <c r="D444" s="122" t="s">
        <v>766</v>
      </c>
      <c r="E444" s="169" t="s">
        <v>42</v>
      </c>
      <c r="F444" s="79"/>
      <c r="G444" s="79"/>
      <c r="H444" s="79" t="s">
        <v>13</v>
      </c>
      <c r="I444" s="80">
        <f>IF(E444="Q1a",MucHoTro!$H$5,IF(E444="Q1b",MucHoTro!$H$6,IF(E444="Q2",MucHoTro!$H$7,IF(E444="Q3",MucHoTro!$H$8,IF(E444="Q4",MucHoTro!$H$9)))))</f>
        <v>1.2</v>
      </c>
      <c r="J444" s="78">
        <f>IF(F444="x",MucHoTro!$C$5,IF(G444="x",MucHoTro!$D$5,IF(H444="x",MucHoTro!$E$5)))</f>
        <v>1</v>
      </c>
      <c r="K444" s="81">
        <f t="shared" si="52"/>
        <v>1.2</v>
      </c>
      <c r="L444" s="125"/>
      <c r="M444" s="133"/>
      <c r="N444" s="83">
        <v>2</v>
      </c>
      <c r="O444" s="83"/>
      <c r="P444" s="83"/>
      <c r="Q444" s="83"/>
      <c r="R444" s="82">
        <f>K444*2000000</f>
        <v>2400000</v>
      </c>
      <c r="S444" s="187"/>
      <c r="T444" s="172"/>
      <c r="U444" s="78"/>
    </row>
    <row r="445" spans="1:21" ht="18.75" x14ac:dyDescent="0.2">
      <c r="A445" s="78"/>
      <c r="B445" s="130"/>
      <c r="C445" s="126" t="s">
        <v>354</v>
      </c>
      <c r="D445" s="122"/>
      <c r="E445" s="169" t="s">
        <v>42</v>
      </c>
      <c r="F445" s="79"/>
      <c r="G445" s="79"/>
      <c r="H445" s="79"/>
      <c r="I445" s="80">
        <f>IF(E445="Q1a",MucHoTro!$H$5,IF(E445="Q1b",MucHoTro!$H$6,IF(E445="Q2",MucHoTro!$H$7,IF(E445="Q3",MucHoTro!$H$8,IF(E445="Q4",MucHoTro!$H$9)))))</f>
        <v>1.2</v>
      </c>
      <c r="J445" s="78" t="b">
        <f>IF(F445="x",MucHoTro!$C$5,IF(G445="x",MucHoTro!$D$5,IF(H445="x",MucHoTro!$E$5)))</f>
        <v>0</v>
      </c>
      <c r="K445" s="81">
        <f t="shared" si="52"/>
        <v>0</v>
      </c>
      <c r="L445" s="126" t="s">
        <v>354</v>
      </c>
      <c r="M445" s="133"/>
      <c r="N445" s="83"/>
      <c r="O445" s="83"/>
      <c r="P445" s="83"/>
      <c r="Q445" s="83" t="s">
        <v>13</v>
      </c>
      <c r="R445" s="82"/>
      <c r="S445" s="187">
        <f>$R$444/$N$444</f>
        <v>1200000</v>
      </c>
      <c r="T445" s="172"/>
      <c r="U445" s="78"/>
    </row>
    <row r="446" spans="1:21" ht="18.75" x14ac:dyDescent="0.2">
      <c r="A446" s="78"/>
      <c r="B446" s="130"/>
      <c r="C446" s="126" t="s">
        <v>638</v>
      </c>
      <c r="D446" s="122"/>
      <c r="E446" s="169" t="s">
        <v>42</v>
      </c>
      <c r="F446" s="79"/>
      <c r="G446" s="79"/>
      <c r="H446" s="79"/>
      <c r="I446" s="80">
        <f>IF(E446="Q1a",MucHoTro!$H$5,IF(E446="Q1b",MucHoTro!$H$6,IF(E446="Q2",MucHoTro!$H$7,IF(E446="Q3",MucHoTro!$H$8,IF(E446="Q4",MucHoTro!$H$9)))))</f>
        <v>1.2</v>
      </c>
      <c r="J446" s="78" t="b">
        <f>IF(F446="x",MucHoTro!$C$5,IF(G446="x",MucHoTro!$D$5,IF(H446="x",MucHoTro!$E$5)))</f>
        <v>0</v>
      </c>
      <c r="K446" s="81">
        <f t="shared" si="52"/>
        <v>0</v>
      </c>
      <c r="L446" s="126" t="s">
        <v>638</v>
      </c>
      <c r="M446" s="133"/>
      <c r="N446" s="83"/>
      <c r="O446" s="83"/>
      <c r="P446" s="83"/>
      <c r="Q446" s="83" t="s">
        <v>13</v>
      </c>
      <c r="R446" s="82"/>
      <c r="S446" s="187">
        <f>$R$444/$N$444</f>
        <v>1200000</v>
      </c>
      <c r="T446" s="172"/>
      <c r="U446" s="78"/>
    </row>
    <row r="447" spans="1:21" ht="63" x14ac:dyDescent="0.2">
      <c r="A447" s="78">
        <v>143</v>
      </c>
      <c r="B447" s="130" t="s">
        <v>535</v>
      </c>
      <c r="C447" s="126" t="s">
        <v>536</v>
      </c>
      <c r="D447" s="122" t="s">
        <v>767</v>
      </c>
      <c r="E447" s="169" t="s">
        <v>42</v>
      </c>
      <c r="F447" s="79" t="s">
        <v>13</v>
      </c>
      <c r="G447" s="79"/>
      <c r="H447" s="79"/>
      <c r="I447" s="80">
        <f>IF(E447="Q1a",MucHoTro!$H$5,IF(E447="Q1b",MucHoTro!$H$6,IF(E447="Q2",MucHoTro!$H$7,IF(E447="Q3",MucHoTro!$H$8,IF(E447="Q4",MucHoTro!$H$9)))))</f>
        <v>1.2</v>
      </c>
      <c r="J447" s="78">
        <f>IF(F447="x",MucHoTro!$C$5,IF(G447="x",MucHoTro!$D$5,IF(H447="x",MucHoTro!$E$5)))</f>
        <v>1.5</v>
      </c>
      <c r="K447" s="81">
        <f t="shared" si="52"/>
        <v>1.7999999999999998</v>
      </c>
      <c r="L447" s="126"/>
      <c r="M447" s="133"/>
      <c r="N447" s="83">
        <v>1</v>
      </c>
      <c r="O447" s="83"/>
      <c r="P447" s="83"/>
      <c r="Q447" s="83"/>
      <c r="R447" s="82">
        <f>K447*2000000</f>
        <v>3599999.9999999995</v>
      </c>
      <c r="S447" s="187"/>
      <c r="T447" s="172"/>
      <c r="U447" s="78"/>
    </row>
    <row r="448" spans="1:21" ht="18.75" x14ac:dyDescent="0.2">
      <c r="A448" s="78"/>
      <c r="B448" s="130"/>
      <c r="C448" s="126" t="s">
        <v>354</v>
      </c>
      <c r="D448" s="122"/>
      <c r="E448" s="169" t="s">
        <v>42</v>
      </c>
      <c r="F448" s="79"/>
      <c r="G448" s="79"/>
      <c r="H448" s="79"/>
      <c r="I448" s="80">
        <f>IF(E448="Q1a",MucHoTro!$H$5,IF(E448="Q1b",MucHoTro!$H$6,IF(E448="Q2",MucHoTro!$H$7,IF(E448="Q3",MucHoTro!$H$8,IF(E448="Q4",MucHoTro!$H$9)))))</f>
        <v>1.2</v>
      </c>
      <c r="J448" s="78" t="b">
        <f>IF(F448="x",MucHoTro!$C$5,IF(G448="x",MucHoTro!$D$5,IF(H448="x",MucHoTro!$E$5)))</f>
        <v>0</v>
      </c>
      <c r="K448" s="81">
        <f t="shared" si="52"/>
        <v>0</v>
      </c>
      <c r="L448" s="126" t="s">
        <v>354</v>
      </c>
      <c r="M448" s="133"/>
      <c r="N448" s="83"/>
      <c r="O448" s="83" t="s">
        <v>13</v>
      </c>
      <c r="P448" s="83" t="s">
        <v>13</v>
      </c>
      <c r="Q448" s="83"/>
      <c r="R448" s="82"/>
      <c r="S448" s="187">
        <f>R447/N447</f>
        <v>3599999.9999999995</v>
      </c>
      <c r="T448" s="172"/>
      <c r="U448" s="78"/>
    </row>
    <row r="449" spans="1:21" ht="63" x14ac:dyDescent="0.2">
      <c r="A449" s="78">
        <v>144</v>
      </c>
      <c r="B449" s="130" t="s">
        <v>544</v>
      </c>
      <c r="C449" s="125" t="s">
        <v>545</v>
      </c>
      <c r="D449" s="125" t="s">
        <v>768</v>
      </c>
      <c r="E449" s="84" t="s">
        <v>42</v>
      </c>
      <c r="F449" s="79"/>
      <c r="G449" s="79"/>
      <c r="H449" s="79" t="s">
        <v>13</v>
      </c>
      <c r="I449" s="80">
        <f>IF(E449="Q1a",MucHoTro!$H$5,IF(E449="Q1b",MucHoTro!$H$6,IF(E449="Q2",MucHoTro!$H$7,IF(E449="Q3",MucHoTro!$H$8,IF(E449="Q4",MucHoTro!$H$9)))))</f>
        <v>1.2</v>
      </c>
      <c r="J449" s="78">
        <f>IF(F449="x",MucHoTro!$C$5,IF(G449="x",MucHoTro!$D$5,IF(H449="x",MucHoTro!$E$5)))</f>
        <v>1</v>
      </c>
      <c r="K449" s="81">
        <f t="shared" si="52"/>
        <v>1.2</v>
      </c>
      <c r="L449" s="125"/>
      <c r="M449" s="151"/>
      <c r="N449" s="83">
        <v>1</v>
      </c>
      <c r="O449" s="83"/>
      <c r="P449" s="83"/>
      <c r="Q449" s="83"/>
      <c r="R449" s="82">
        <v>2239000</v>
      </c>
      <c r="S449" s="187"/>
      <c r="T449" s="172"/>
      <c r="U449" s="78"/>
    </row>
    <row r="450" spans="1:21" ht="18.75" x14ac:dyDescent="0.2">
      <c r="A450" s="78"/>
      <c r="B450" s="130"/>
      <c r="C450" s="126" t="s">
        <v>311</v>
      </c>
      <c r="D450" s="125"/>
      <c r="E450" s="84" t="s">
        <v>42</v>
      </c>
      <c r="F450" s="79"/>
      <c r="G450" s="79"/>
      <c r="H450" s="79"/>
      <c r="I450" s="80">
        <f>IF(E450="Q1a",MucHoTro!$H$5,IF(E450="Q1b",MucHoTro!$H$6,IF(E450="Q2",MucHoTro!$H$7,IF(E450="Q3",MucHoTro!$H$8,IF(E450="Q4",MucHoTro!$H$9)))))</f>
        <v>1.2</v>
      </c>
      <c r="J450" s="78" t="b">
        <f>IF(F450="x",MucHoTro!$C$5,IF(G450="x",MucHoTro!$D$5,IF(H450="x",MucHoTro!$E$5)))</f>
        <v>0</v>
      </c>
      <c r="K450" s="81">
        <f t="shared" si="52"/>
        <v>0</v>
      </c>
      <c r="L450" s="126" t="s">
        <v>311</v>
      </c>
      <c r="M450" s="151"/>
      <c r="N450" s="83"/>
      <c r="O450" s="83"/>
      <c r="P450" s="83" t="s">
        <v>13</v>
      </c>
      <c r="Q450" s="83"/>
      <c r="R450" s="82"/>
      <c r="S450" s="187">
        <v>2239000</v>
      </c>
      <c r="T450" s="172"/>
      <c r="U450" s="78"/>
    </row>
    <row r="451" spans="1:21" ht="47.25" x14ac:dyDescent="0.2">
      <c r="A451" s="78">
        <v>145</v>
      </c>
      <c r="B451" s="130" t="s">
        <v>428</v>
      </c>
      <c r="C451" s="125" t="s">
        <v>429</v>
      </c>
      <c r="D451" s="122" t="s">
        <v>321</v>
      </c>
      <c r="E451" s="169" t="s">
        <v>43</v>
      </c>
      <c r="F451" s="79"/>
      <c r="G451" s="79"/>
      <c r="H451" s="79" t="s">
        <v>13</v>
      </c>
      <c r="I451" s="80">
        <f>IF(E451="Q1a",MucHoTro!$H$5,IF(E451="Q1b",MucHoTro!$H$6,IF(E451="Q2",MucHoTro!$H$7,IF(E451="Q3",MucHoTro!$H$8,IF(E451="Q4",MucHoTro!$H$9)))))</f>
        <v>2</v>
      </c>
      <c r="J451" s="78">
        <f>IF(F451="x",MucHoTro!$C$5,IF(G451="x",MucHoTro!$D$5,IF(H451="x",MucHoTro!$E$5)))</f>
        <v>1</v>
      </c>
      <c r="K451" s="81">
        <f t="shared" si="52"/>
        <v>2</v>
      </c>
      <c r="L451" s="125"/>
      <c r="M451" s="133"/>
      <c r="N451" s="83">
        <v>1</v>
      </c>
      <c r="O451" s="83"/>
      <c r="P451" s="83"/>
      <c r="Q451" s="83"/>
      <c r="R451" s="82">
        <f>K451*2000000</f>
        <v>4000000</v>
      </c>
      <c r="S451" s="187"/>
      <c r="T451" s="172"/>
      <c r="U451" s="78"/>
    </row>
    <row r="452" spans="1:21" ht="18.75" x14ac:dyDescent="0.2">
      <c r="A452" s="78"/>
      <c r="B452" s="130"/>
      <c r="C452" s="126" t="s">
        <v>354</v>
      </c>
      <c r="D452" s="122"/>
      <c r="E452" s="169" t="s">
        <v>43</v>
      </c>
      <c r="F452" s="79"/>
      <c r="G452" s="79"/>
      <c r="H452" s="79"/>
      <c r="I452" s="80">
        <f>IF(E452="Q1a",MucHoTro!$H$5,IF(E452="Q1b",MucHoTro!$H$6,IF(E452="Q2",MucHoTro!$H$7,IF(E452="Q3",MucHoTro!$H$8,IF(E452="Q4",MucHoTro!$H$9)))))</f>
        <v>2</v>
      </c>
      <c r="J452" s="78" t="b">
        <f>IF(F452="x",MucHoTro!$C$5,IF(G452="x",MucHoTro!$D$5,IF(H452="x",MucHoTro!$E$5)))</f>
        <v>0</v>
      </c>
      <c r="K452" s="81">
        <f t="shared" si="52"/>
        <v>0</v>
      </c>
      <c r="L452" s="126" t="s">
        <v>354</v>
      </c>
      <c r="M452" s="133"/>
      <c r="N452" s="83"/>
      <c r="O452" s="83"/>
      <c r="P452" s="83" t="s">
        <v>13</v>
      </c>
      <c r="Q452" s="83"/>
      <c r="R452" s="82"/>
      <c r="S452" s="187">
        <f>R451/N451</f>
        <v>4000000</v>
      </c>
      <c r="T452" s="172"/>
      <c r="U452" s="78"/>
    </row>
    <row r="453" spans="1:21" ht="63" x14ac:dyDescent="0.2">
      <c r="A453" s="78">
        <v>146</v>
      </c>
      <c r="B453" s="130" t="s">
        <v>556</v>
      </c>
      <c r="C453" s="125" t="s">
        <v>557</v>
      </c>
      <c r="D453" s="122" t="s">
        <v>320</v>
      </c>
      <c r="E453" s="169" t="s">
        <v>43</v>
      </c>
      <c r="F453" s="79"/>
      <c r="G453" s="79"/>
      <c r="H453" s="79" t="s">
        <v>13</v>
      </c>
      <c r="I453" s="80">
        <f>IF(E453="Q1a",MucHoTro!$H$5,IF(E453="Q1b",MucHoTro!$H$6,IF(E453="Q2",MucHoTro!$H$7,IF(E453="Q3",MucHoTro!$H$8,IF(E453="Q4",MucHoTro!$H$9)))))</f>
        <v>2</v>
      </c>
      <c r="J453" s="78">
        <f>IF(F453="x",MucHoTro!$C$5,IF(G453="x",MucHoTro!$D$5,IF(H453="x",MucHoTro!$E$5)))</f>
        <v>1</v>
      </c>
      <c r="K453" s="81">
        <f t="shared" si="52"/>
        <v>2</v>
      </c>
      <c r="L453" s="125"/>
      <c r="M453" s="133"/>
      <c r="N453" s="83">
        <v>1</v>
      </c>
      <c r="O453" s="83"/>
      <c r="P453" s="83"/>
      <c r="Q453" s="83"/>
      <c r="R453" s="82">
        <f>K453*2000000</f>
        <v>4000000</v>
      </c>
      <c r="S453" s="187"/>
      <c r="T453" s="172"/>
      <c r="U453" s="78"/>
    </row>
    <row r="454" spans="1:21" ht="18.75" x14ac:dyDescent="0.2">
      <c r="A454" s="78"/>
      <c r="B454" s="130"/>
      <c r="C454" s="126" t="s">
        <v>354</v>
      </c>
      <c r="D454" s="122"/>
      <c r="E454" s="169" t="s">
        <v>43</v>
      </c>
      <c r="F454" s="79"/>
      <c r="G454" s="79"/>
      <c r="H454" s="79"/>
      <c r="I454" s="80">
        <f>IF(E454="Q1a",MucHoTro!$H$5,IF(E454="Q1b",MucHoTro!$H$6,IF(E454="Q2",MucHoTro!$H$7,IF(E454="Q3",MucHoTro!$H$8,IF(E454="Q4",MucHoTro!$H$9)))))</f>
        <v>2</v>
      </c>
      <c r="J454" s="78" t="b">
        <f>IF(F454="x",MucHoTro!$C$5,IF(G454="x",MucHoTro!$D$5,IF(H454="x",MucHoTro!$E$5)))</f>
        <v>0</v>
      </c>
      <c r="K454" s="81">
        <f t="shared" si="52"/>
        <v>0</v>
      </c>
      <c r="L454" s="126" t="s">
        <v>354</v>
      </c>
      <c r="M454" s="133"/>
      <c r="N454" s="83"/>
      <c r="O454" s="83"/>
      <c r="P454" s="83" t="s">
        <v>13</v>
      </c>
      <c r="Q454" s="83"/>
      <c r="R454" s="82"/>
      <c r="S454" s="187">
        <f>R453/N453</f>
        <v>4000000</v>
      </c>
      <c r="T454" s="172"/>
      <c r="U454" s="78"/>
    </row>
    <row r="455" spans="1:21" ht="63" x14ac:dyDescent="0.2">
      <c r="A455" s="78">
        <v>147</v>
      </c>
      <c r="B455" s="130" t="s">
        <v>576</v>
      </c>
      <c r="C455" s="126" t="s">
        <v>577</v>
      </c>
      <c r="D455" s="122" t="s">
        <v>700</v>
      </c>
      <c r="E455" s="84" t="s">
        <v>10</v>
      </c>
      <c r="F455" s="79" t="s">
        <v>13</v>
      </c>
      <c r="G455" s="79"/>
      <c r="H455" s="79"/>
      <c r="I455" s="80">
        <f>IF(E455="Q1a",MucHoTro!$H$5,IF(E455="Q1b",MucHoTro!$H$6,IF(E455="Q2",MucHoTro!$H$7,IF(E455="Q3",MucHoTro!$H$8,IF(E455="Q4",MucHoTro!$H$9)))))</f>
        <v>0.9</v>
      </c>
      <c r="J455" s="78">
        <f>IF(F455="x",MucHoTro!$C$5,IF(G455="x",MucHoTro!$D$5,IF(H455="x",MucHoTro!$E$5)))</f>
        <v>1.5</v>
      </c>
      <c r="K455" s="81">
        <f t="shared" si="52"/>
        <v>1.35</v>
      </c>
      <c r="L455" s="126"/>
      <c r="M455" s="133"/>
      <c r="N455" s="83">
        <v>4</v>
      </c>
      <c r="O455" s="83"/>
      <c r="P455" s="83"/>
      <c r="Q455" s="83"/>
      <c r="R455" s="82">
        <f>K455*2000000</f>
        <v>2700000</v>
      </c>
      <c r="S455" s="187"/>
      <c r="T455" s="172"/>
      <c r="U455" s="78"/>
    </row>
    <row r="456" spans="1:21" ht="18.75" x14ac:dyDescent="0.2">
      <c r="A456" s="78"/>
      <c r="B456" s="130"/>
      <c r="C456" s="126" t="s">
        <v>691</v>
      </c>
      <c r="D456" s="122"/>
      <c r="E456" s="84" t="s">
        <v>10</v>
      </c>
      <c r="F456" s="79"/>
      <c r="G456" s="79"/>
      <c r="H456" s="79"/>
      <c r="I456" s="80">
        <f>IF(E456="Q1a",MucHoTro!$H$5,IF(E456="Q1b",MucHoTro!$H$6,IF(E456="Q2",MucHoTro!$H$7,IF(E456="Q3",MucHoTro!$H$8,IF(E456="Q4",MucHoTro!$H$9)))))</f>
        <v>0.9</v>
      </c>
      <c r="J456" s="78" t="b">
        <f>IF(F456="x",MucHoTro!$C$5,IF(G456="x",MucHoTro!$D$5,IF(H456="x",MucHoTro!$E$5)))</f>
        <v>0</v>
      </c>
      <c r="K456" s="81">
        <f t="shared" si="52"/>
        <v>0</v>
      </c>
      <c r="L456" s="126" t="s">
        <v>691</v>
      </c>
      <c r="M456" s="133"/>
      <c r="N456" s="83"/>
      <c r="O456" s="83" t="s">
        <v>13</v>
      </c>
      <c r="P456" s="83" t="s">
        <v>13</v>
      </c>
      <c r="Q456" s="83"/>
      <c r="R456" s="82"/>
      <c r="S456" s="187">
        <f>R455*0.6+R455*0.4/N455</f>
        <v>1890000</v>
      </c>
      <c r="T456" s="172"/>
      <c r="U456" s="78"/>
    </row>
    <row r="457" spans="1:21" ht="18.75" x14ac:dyDescent="0.2">
      <c r="A457" s="78"/>
      <c r="B457" s="130"/>
      <c r="C457" s="126" t="s">
        <v>688</v>
      </c>
      <c r="D457" s="122"/>
      <c r="E457" s="84" t="s">
        <v>10</v>
      </c>
      <c r="F457" s="79"/>
      <c r="G457" s="79"/>
      <c r="H457" s="79"/>
      <c r="I457" s="80">
        <f>IF(E457="Q1a",MucHoTro!$H$5,IF(E457="Q1b",MucHoTro!$H$6,IF(E457="Q2",MucHoTro!$H$7,IF(E457="Q3",MucHoTro!$H$8,IF(E457="Q4",MucHoTro!$H$9)))))</f>
        <v>0.9</v>
      </c>
      <c r="J457" s="78" t="b">
        <f>IF(F457="x",MucHoTro!$C$5,IF(G457="x",MucHoTro!$D$5,IF(H457="x",MucHoTro!$E$5)))</f>
        <v>0</v>
      </c>
      <c r="K457" s="81">
        <f t="shared" si="52"/>
        <v>0</v>
      </c>
      <c r="L457" s="126" t="s">
        <v>688</v>
      </c>
      <c r="M457" s="133"/>
      <c r="N457" s="83"/>
      <c r="O457" s="83"/>
      <c r="P457" s="83"/>
      <c r="Q457" s="83" t="s">
        <v>13</v>
      </c>
      <c r="R457" s="82"/>
      <c r="S457" s="187">
        <f>$R$455*0.4/$N$455</f>
        <v>270000</v>
      </c>
      <c r="T457" s="172"/>
      <c r="U457" s="78"/>
    </row>
    <row r="458" spans="1:21" ht="18.75" x14ac:dyDescent="0.2">
      <c r="A458" s="78"/>
      <c r="B458" s="130"/>
      <c r="C458" s="126" t="s">
        <v>311</v>
      </c>
      <c r="D458" s="122"/>
      <c r="E458" s="84" t="s">
        <v>10</v>
      </c>
      <c r="F458" s="79"/>
      <c r="G458" s="79"/>
      <c r="H458" s="79"/>
      <c r="I458" s="80">
        <f>IF(E458="Q1a",MucHoTro!$H$5,IF(E458="Q1b",MucHoTro!$H$6,IF(E458="Q2",MucHoTro!$H$7,IF(E458="Q3",MucHoTro!$H$8,IF(E458="Q4",MucHoTro!$H$9)))))</f>
        <v>0.9</v>
      </c>
      <c r="J458" s="78" t="b">
        <f>IF(F458="x",MucHoTro!$C$5,IF(G458="x",MucHoTro!$D$5,IF(H458="x",MucHoTro!$E$5)))</f>
        <v>0</v>
      </c>
      <c r="K458" s="81">
        <f t="shared" si="52"/>
        <v>0</v>
      </c>
      <c r="L458" s="126" t="s">
        <v>311</v>
      </c>
      <c r="M458" s="133"/>
      <c r="N458" s="83"/>
      <c r="O458" s="83"/>
      <c r="P458" s="83"/>
      <c r="Q458" s="83" t="s">
        <v>13</v>
      </c>
      <c r="R458" s="82"/>
      <c r="S458" s="187">
        <f t="shared" ref="S458:S459" si="53">$R$455*0.4/$N$455</f>
        <v>270000</v>
      </c>
      <c r="T458" s="172"/>
      <c r="U458" s="78"/>
    </row>
    <row r="459" spans="1:21" ht="18.75" x14ac:dyDescent="0.2">
      <c r="A459" s="78"/>
      <c r="B459" s="130"/>
      <c r="C459" s="126" t="s">
        <v>663</v>
      </c>
      <c r="D459" s="122"/>
      <c r="E459" s="84" t="s">
        <v>10</v>
      </c>
      <c r="F459" s="79"/>
      <c r="G459" s="79"/>
      <c r="H459" s="79"/>
      <c r="I459" s="80">
        <f>IF(E459="Q1a",MucHoTro!$H$5,IF(E459="Q1b",MucHoTro!$H$6,IF(E459="Q2",MucHoTro!$H$7,IF(E459="Q3",MucHoTro!$H$8,IF(E459="Q4",MucHoTro!$H$9)))))</f>
        <v>0.9</v>
      </c>
      <c r="J459" s="78" t="b">
        <f>IF(F459="x",MucHoTro!$C$5,IF(G459="x",MucHoTro!$D$5,IF(H459="x",MucHoTro!$E$5)))</f>
        <v>0</v>
      </c>
      <c r="K459" s="81">
        <f t="shared" si="52"/>
        <v>0</v>
      </c>
      <c r="L459" s="126" t="s">
        <v>663</v>
      </c>
      <c r="M459" s="133"/>
      <c r="N459" s="83"/>
      <c r="O459" s="83"/>
      <c r="P459" s="83"/>
      <c r="Q459" s="83" t="s">
        <v>13</v>
      </c>
      <c r="R459" s="82"/>
      <c r="S459" s="187">
        <f t="shared" si="53"/>
        <v>270000</v>
      </c>
      <c r="T459" s="172"/>
      <c r="U459" s="78"/>
    </row>
    <row r="460" spans="1:21" ht="47.25" x14ac:dyDescent="0.2">
      <c r="A460" s="78">
        <v>148</v>
      </c>
      <c r="B460" s="124" t="s">
        <v>597</v>
      </c>
      <c r="C460" s="126" t="s">
        <v>598</v>
      </c>
      <c r="D460" s="123" t="s">
        <v>769</v>
      </c>
      <c r="E460" s="84" t="s">
        <v>9</v>
      </c>
      <c r="F460" s="79" t="s">
        <v>13</v>
      </c>
      <c r="G460" s="79"/>
      <c r="H460" s="79"/>
      <c r="I460" s="80">
        <f>IF(E460="Q1a",MucHoTro!$H$5,IF(E460="Q1b",MucHoTro!$H$6,IF(E460="Q2",MucHoTro!$H$7,IF(E460="Q3",MucHoTro!$H$8,IF(E460="Q4",MucHoTro!$H$9)))))</f>
        <v>1.1000000000000001</v>
      </c>
      <c r="J460" s="78">
        <f>IF(F460="x",MucHoTro!$C$5,IF(G460="x",MucHoTro!$D$5,IF(H460="x",MucHoTro!$E$5)))</f>
        <v>1.5</v>
      </c>
      <c r="K460" s="81">
        <f t="shared" si="52"/>
        <v>1.6500000000000001</v>
      </c>
      <c r="L460" s="126"/>
      <c r="M460" s="133"/>
      <c r="N460" s="83">
        <v>3</v>
      </c>
      <c r="O460" s="83"/>
      <c r="P460" s="83"/>
      <c r="Q460" s="83"/>
      <c r="R460" s="82">
        <v>3311000</v>
      </c>
      <c r="S460" s="187"/>
      <c r="T460" s="172"/>
      <c r="U460" s="78"/>
    </row>
    <row r="461" spans="1:21" ht="18.75" x14ac:dyDescent="0.2">
      <c r="A461" s="78"/>
      <c r="B461" s="124"/>
      <c r="C461" s="126" t="s">
        <v>687</v>
      </c>
      <c r="D461" s="123"/>
      <c r="E461" s="84" t="s">
        <v>9</v>
      </c>
      <c r="F461" s="79"/>
      <c r="G461" s="79"/>
      <c r="H461" s="79"/>
      <c r="I461" s="80">
        <f>IF(E461="Q1a",MucHoTro!$H$5,IF(E461="Q1b",MucHoTro!$H$6,IF(E461="Q2",MucHoTro!$H$7,IF(E461="Q3",MucHoTro!$H$8,IF(E461="Q4",MucHoTro!$H$9)))))</f>
        <v>1.1000000000000001</v>
      </c>
      <c r="J461" s="78" t="b">
        <f>IF(F461="x",MucHoTro!$C$5,IF(G461="x",MucHoTro!$D$5,IF(H461="x",MucHoTro!$E$5)))</f>
        <v>0</v>
      </c>
      <c r="K461" s="81">
        <f t="shared" si="52"/>
        <v>0</v>
      </c>
      <c r="L461" s="126" t="s">
        <v>687</v>
      </c>
      <c r="M461" s="133"/>
      <c r="N461" s="83"/>
      <c r="O461" s="83" t="s">
        <v>13</v>
      </c>
      <c r="P461" s="83" t="s">
        <v>13</v>
      </c>
      <c r="Q461" s="83"/>
      <c r="R461" s="82"/>
      <c r="S461" s="187">
        <v>2431000</v>
      </c>
      <c r="T461" s="172"/>
      <c r="U461" s="78"/>
    </row>
    <row r="462" spans="1:21" ht="18.75" x14ac:dyDescent="0.2">
      <c r="A462" s="78"/>
      <c r="B462" s="124"/>
      <c r="C462" s="126" t="s">
        <v>311</v>
      </c>
      <c r="D462" s="123"/>
      <c r="E462" s="84" t="s">
        <v>9</v>
      </c>
      <c r="F462" s="79"/>
      <c r="G462" s="79"/>
      <c r="H462" s="79"/>
      <c r="I462" s="80">
        <f>IF(E462="Q1a",MucHoTro!$H$5,IF(E462="Q1b",MucHoTro!$H$6,IF(E462="Q2",MucHoTro!$H$7,IF(E462="Q3",MucHoTro!$H$8,IF(E462="Q4",MucHoTro!$H$9)))))</f>
        <v>1.1000000000000001</v>
      </c>
      <c r="J462" s="78" t="b">
        <f>IF(F462="x",MucHoTro!$C$5,IF(G462="x",MucHoTro!$D$5,IF(H462="x",MucHoTro!$E$5)))</f>
        <v>0</v>
      </c>
      <c r="K462" s="81">
        <f t="shared" si="52"/>
        <v>0</v>
      </c>
      <c r="L462" s="126" t="s">
        <v>311</v>
      </c>
      <c r="M462" s="133"/>
      <c r="N462" s="83"/>
      <c r="O462" s="83"/>
      <c r="P462" s="83"/>
      <c r="Q462" s="83" t="s">
        <v>13</v>
      </c>
      <c r="R462" s="82"/>
      <c r="S462" s="187">
        <v>440000.00000000006</v>
      </c>
      <c r="T462" s="172"/>
      <c r="U462" s="78"/>
    </row>
    <row r="463" spans="1:21" ht="18.75" x14ac:dyDescent="0.2">
      <c r="A463" s="78"/>
      <c r="B463" s="124"/>
      <c r="C463" s="126" t="s">
        <v>691</v>
      </c>
      <c r="D463" s="123"/>
      <c r="E463" s="84" t="s">
        <v>9</v>
      </c>
      <c r="F463" s="79"/>
      <c r="G463" s="79"/>
      <c r="H463" s="79"/>
      <c r="I463" s="80">
        <f>IF(E463="Q1a",MucHoTro!$H$5,IF(E463="Q1b",MucHoTro!$H$6,IF(E463="Q2",MucHoTro!$H$7,IF(E463="Q3",MucHoTro!$H$8,IF(E463="Q4",MucHoTro!$H$9)))))</f>
        <v>1.1000000000000001</v>
      </c>
      <c r="J463" s="78" t="b">
        <f>IF(F463="x",MucHoTro!$C$5,IF(G463="x",MucHoTro!$D$5,IF(H463="x",MucHoTro!$E$5)))</f>
        <v>0</v>
      </c>
      <c r="K463" s="81">
        <f t="shared" si="52"/>
        <v>0</v>
      </c>
      <c r="L463" s="126" t="s">
        <v>691</v>
      </c>
      <c r="M463" s="133"/>
      <c r="N463" s="83"/>
      <c r="O463" s="83"/>
      <c r="P463" s="83"/>
      <c r="Q463" s="83" t="s">
        <v>13</v>
      </c>
      <c r="R463" s="82"/>
      <c r="S463" s="187">
        <v>440000.00000000006</v>
      </c>
      <c r="T463" s="172"/>
      <c r="U463" s="78"/>
    </row>
    <row r="464" spans="1:21" ht="47.25" x14ac:dyDescent="0.2">
      <c r="A464" s="78">
        <v>149</v>
      </c>
      <c r="B464" s="130" t="s">
        <v>603</v>
      </c>
      <c r="C464" s="125" t="s">
        <v>604</v>
      </c>
      <c r="D464" s="122" t="s">
        <v>760</v>
      </c>
      <c r="E464" s="84" t="s">
        <v>11</v>
      </c>
      <c r="F464" s="79"/>
      <c r="G464" s="79"/>
      <c r="H464" s="79" t="s">
        <v>13</v>
      </c>
      <c r="I464" s="80">
        <f>IF(E464="Q1a",MucHoTro!$H$5,IF(E464="Q1b",MucHoTro!$H$6,IF(E464="Q2",MucHoTro!$H$7,IF(E464="Q3",MucHoTro!$H$8,IF(E464="Q4",MucHoTro!$H$9)))))</f>
        <v>0.8</v>
      </c>
      <c r="J464" s="78">
        <f>IF(F464="x",MucHoTro!$C$5,IF(G464="x",MucHoTro!$D$5,IF(H464="x",MucHoTro!$E$5)))</f>
        <v>1</v>
      </c>
      <c r="K464" s="81">
        <f t="shared" si="52"/>
        <v>0.8</v>
      </c>
      <c r="L464" s="125"/>
      <c r="M464" s="133"/>
      <c r="N464" s="83">
        <v>1</v>
      </c>
      <c r="O464" s="83"/>
      <c r="P464" s="83"/>
      <c r="Q464" s="83"/>
      <c r="R464" s="82">
        <f>K464*2000000</f>
        <v>1600000</v>
      </c>
      <c r="S464" s="187"/>
      <c r="T464" s="172"/>
      <c r="U464" s="78"/>
    </row>
    <row r="465" spans="1:21" ht="18.75" x14ac:dyDescent="0.2">
      <c r="A465" s="78"/>
      <c r="B465" s="130"/>
      <c r="C465" s="126" t="s">
        <v>309</v>
      </c>
      <c r="D465" s="122"/>
      <c r="E465" s="84" t="s">
        <v>11</v>
      </c>
      <c r="F465" s="79"/>
      <c r="G465" s="79"/>
      <c r="H465" s="79"/>
      <c r="I465" s="80">
        <f>IF(E465="Q1a",MucHoTro!$H$5,IF(E465="Q1b",MucHoTro!$H$6,IF(E465="Q2",MucHoTro!$H$7,IF(E465="Q3",MucHoTro!$H$8,IF(E465="Q4",MucHoTro!$H$9)))))</f>
        <v>0.8</v>
      </c>
      <c r="J465" s="78" t="b">
        <f>IF(F465="x",MucHoTro!$C$5,IF(G465="x",MucHoTro!$D$5,IF(H465="x",MucHoTro!$E$5)))</f>
        <v>0</v>
      </c>
      <c r="K465" s="81">
        <f t="shared" si="52"/>
        <v>0</v>
      </c>
      <c r="L465" s="126" t="s">
        <v>309</v>
      </c>
      <c r="M465" s="133"/>
      <c r="N465" s="83"/>
      <c r="O465" s="83"/>
      <c r="P465" s="83"/>
      <c r="Q465" s="83" t="s">
        <v>13</v>
      </c>
      <c r="R465" s="82"/>
      <c r="S465" s="187">
        <f>R464/N464</f>
        <v>1600000</v>
      </c>
      <c r="T465" s="172"/>
      <c r="U465" s="78"/>
    </row>
    <row r="466" spans="1:21" ht="94.5" x14ac:dyDescent="0.2">
      <c r="A466" s="78">
        <v>150</v>
      </c>
      <c r="B466" s="130" t="s">
        <v>605</v>
      </c>
      <c r="C466" s="126" t="s">
        <v>606</v>
      </c>
      <c r="D466" s="122" t="s">
        <v>760</v>
      </c>
      <c r="E466" s="84" t="s">
        <v>11</v>
      </c>
      <c r="F466" s="79" t="s">
        <v>13</v>
      </c>
      <c r="G466" s="79"/>
      <c r="H466" s="79"/>
      <c r="I466" s="80">
        <f>IF(E466="Q1a",MucHoTro!$H$5,IF(E466="Q1b",MucHoTro!$H$6,IF(E466="Q2",MucHoTro!$H$7,IF(E466="Q3",MucHoTro!$H$8,IF(E466="Q4",MucHoTro!$H$9)))))</f>
        <v>0.8</v>
      </c>
      <c r="J466" s="78">
        <f>IF(F466="x",MucHoTro!$C$5,IF(G466="x",MucHoTro!$D$5,IF(H466="x",MucHoTro!$E$5)))</f>
        <v>1.5</v>
      </c>
      <c r="K466" s="81">
        <f t="shared" si="52"/>
        <v>1.2000000000000002</v>
      </c>
      <c r="L466" s="126"/>
      <c r="M466" s="133"/>
      <c r="N466" s="83">
        <v>1</v>
      </c>
      <c r="O466" s="83"/>
      <c r="P466" s="83"/>
      <c r="Q466" s="83"/>
      <c r="R466" s="82">
        <f>K466*2000000</f>
        <v>2400000.0000000005</v>
      </c>
      <c r="S466" s="187"/>
      <c r="T466" s="172"/>
      <c r="U466" s="78"/>
    </row>
    <row r="467" spans="1:21" ht="18.75" x14ac:dyDescent="0.2">
      <c r="A467" s="78"/>
      <c r="B467" s="130"/>
      <c r="C467" s="126" t="s">
        <v>309</v>
      </c>
      <c r="D467" s="122"/>
      <c r="E467" s="84" t="s">
        <v>11</v>
      </c>
      <c r="F467" s="79"/>
      <c r="G467" s="79"/>
      <c r="H467" s="79"/>
      <c r="I467" s="80">
        <f>IF(E467="Q1a",MucHoTro!$H$5,IF(E467="Q1b",MucHoTro!$H$6,IF(E467="Q2",MucHoTro!$H$7,IF(E467="Q3",MucHoTro!$H$8,IF(E467="Q4",MucHoTro!$H$9)))))</f>
        <v>0.8</v>
      </c>
      <c r="J467" s="78" t="b">
        <f>IF(F467="x",MucHoTro!$C$5,IF(G467="x",MucHoTro!$D$5,IF(H467="x",MucHoTro!$E$5)))</f>
        <v>0</v>
      </c>
      <c r="K467" s="81">
        <f t="shared" si="52"/>
        <v>0</v>
      </c>
      <c r="L467" s="126" t="s">
        <v>309</v>
      </c>
      <c r="M467" s="133"/>
      <c r="N467" s="83"/>
      <c r="O467" s="83" t="s">
        <v>13</v>
      </c>
      <c r="P467" s="83" t="s">
        <v>13</v>
      </c>
      <c r="Q467" s="83"/>
      <c r="R467" s="82"/>
      <c r="S467" s="187">
        <f>R466/N466</f>
        <v>2400000.0000000005</v>
      </c>
      <c r="T467" s="172"/>
      <c r="U467" s="78"/>
    </row>
    <row r="468" spans="1:21" ht="47.25" x14ac:dyDescent="0.2">
      <c r="A468" s="78">
        <v>151</v>
      </c>
      <c r="B468" s="124" t="s">
        <v>616</v>
      </c>
      <c r="C468" s="125" t="s">
        <v>617</v>
      </c>
      <c r="D468" s="122" t="s">
        <v>737</v>
      </c>
      <c r="E468" s="84" t="s">
        <v>10</v>
      </c>
      <c r="F468" s="79"/>
      <c r="G468" s="79"/>
      <c r="H468" s="79" t="s">
        <v>13</v>
      </c>
      <c r="I468" s="80">
        <f>IF(E468="Q1a",MucHoTro!$H$5,IF(E468="Q1b",MucHoTro!$H$6,IF(E468="Q2",MucHoTro!$H$7,IF(E468="Q3",MucHoTro!$H$8,IF(E468="Q4",MucHoTro!$H$9)))))</f>
        <v>0.9</v>
      </c>
      <c r="J468" s="78">
        <f>IF(F468="x",MucHoTro!$C$5,IF(G468="x",MucHoTro!$D$5,IF(H468="x",MucHoTro!$E$5)))</f>
        <v>1</v>
      </c>
      <c r="K468" s="81">
        <f t="shared" si="52"/>
        <v>0.9</v>
      </c>
      <c r="L468" s="125"/>
      <c r="M468" s="133"/>
      <c r="N468" s="83">
        <v>1</v>
      </c>
      <c r="O468" s="83"/>
      <c r="P468" s="83"/>
      <c r="Q468" s="83"/>
      <c r="R468" s="82">
        <f>K468*2000000</f>
        <v>1800000</v>
      </c>
      <c r="S468" s="187"/>
      <c r="T468" s="172"/>
      <c r="U468" s="78"/>
    </row>
    <row r="469" spans="1:21" ht="18.75" x14ac:dyDescent="0.2">
      <c r="A469" s="78"/>
      <c r="B469" s="124"/>
      <c r="C469" s="126" t="s">
        <v>312</v>
      </c>
      <c r="E469" s="84" t="s">
        <v>10</v>
      </c>
      <c r="F469" s="79"/>
      <c r="G469" s="79"/>
      <c r="H469" s="79"/>
      <c r="I469" s="80">
        <f>IF(E469="Q1a",MucHoTro!$H$5,IF(E469="Q1b",MucHoTro!$H$6,IF(E469="Q2",MucHoTro!$H$7,IF(E469="Q3",MucHoTro!$H$8,IF(E469="Q4",MucHoTro!$H$9)))))</f>
        <v>0.9</v>
      </c>
      <c r="J469" s="78" t="b">
        <f>IF(F469="x",MucHoTro!$C$5,IF(G469="x",MucHoTro!$D$5,IF(H469="x",MucHoTro!$E$5)))</f>
        <v>0</v>
      </c>
      <c r="K469" s="81">
        <f t="shared" si="52"/>
        <v>0</v>
      </c>
      <c r="L469" s="126" t="s">
        <v>312</v>
      </c>
      <c r="M469" s="133"/>
      <c r="N469" s="83"/>
      <c r="O469" s="83"/>
      <c r="P469" s="83" t="s">
        <v>13</v>
      </c>
      <c r="Q469" s="83"/>
      <c r="R469" s="82"/>
      <c r="S469" s="187">
        <f>R468/N468</f>
        <v>1800000</v>
      </c>
      <c r="T469" s="172"/>
      <c r="U469" s="78"/>
    </row>
    <row r="470" spans="1:21" s="32" customFormat="1" ht="47.25" x14ac:dyDescent="0.2">
      <c r="A470" s="157">
        <v>152</v>
      </c>
      <c r="B470" s="158" t="s">
        <v>129</v>
      </c>
      <c r="C470" s="159" t="s">
        <v>775</v>
      </c>
      <c r="D470" s="160" t="s">
        <v>817</v>
      </c>
      <c r="E470" s="171" t="s">
        <v>43</v>
      </c>
      <c r="F470" s="161" t="s">
        <v>13</v>
      </c>
      <c r="G470" s="161"/>
      <c r="H470" s="161"/>
      <c r="I470" s="162">
        <f>IF(E470="Q1a",MucHoTro!$H$5,IF(E470="Q1b",MucHoTro!$H$6,IF(E470="Q2",MucHoTro!$H$7,IF(E470="Q3",MucHoTro!$H$8,IF(E470="Q4",MucHoTro!$H$9)))))</f>
        <v>2</v>
      </c>
      <c r="J470" s="157">
        <f>IF(F470="x",MucHoTro!$C$5,IF(G470="x",MucHoTro!$D$5,IF(H470="x",MucHoTro!$E$5)))</f>
        <v>1.5</v>
      </c>
      <c r="K470" s="163">
        <f t="shared" ref="K470" si="54">I470*J470</f>
        <v>3</v>
      </c>
      <c r="L470" s="159"/>
      <c r="M470" s="165"/>
      <c r="N470" s="166">
        <v>1</v>
      </c>
      <c r="O470" s="166"/>
      <c r="P470" s="166"/>
      <c r="Q470" s="166"/>
      <c r="R470" s="164">
        <f>K470*2000000</f>
        <v>6000000</v>
      </c>
      <c r="S470" s="191"/>
      <c r="T470" s="108"/>
      <c r="U470" s="78" t="s">
        <v>774</v>
      </c>
    </row>
    <row r="471" spans="1:21" s="32" customFormat="1" ht="20.100000000000001" customHeight="1" x14ac:dyDescent="0.2">
      <c r="A471" s="108"/>
      <c r="B471" s="108"/>
      <c r="C471" s="154" t="s">
        <v>310</v>
      </c>
      <c r="D471" s="108"/>
      <c r="E471" s="169" t="s">
        <v>43</v>
      </c>
      <c r="F471" s="79"/>
      <c r="G471" s="79"/>
      <c r="H471" s="79"/>
      <c r="I471" s="80">
        <f>IF(E471="Q1a",MucHoTro!$H$5,IF(E471="Q1b",MucHoTro!$H$6,IF(E471="Q2",MucHoTro!$H$7,IF(E471="Q3",MucHoTro!$H$8,IF(E471="Q4",MucHoTro!$H$9)))))</f>
        <v>2</v>
      </c>
      <c r="J471" s="78" t="b">
        <f>IF(F471="x",MucHoTro!$C$5,IF(G471="x",MucHoTro!$D$5,IF(H471="x",MucHoTro!$E$5)))</f>
        <v>0</v>
      </c>
      <c r="K471" s="81">
        <f t="shared" ref="K471" si="55">I471*J471</f>
        <v>0</v>
      </c>
      <c r="L471" s="186" t="s">
        <v>310</v>
      </c>
      <c r="M471" s="167"/>
      <c r="N471" s="83"/>
      <c r="O471" s="83" t="s">
        <v>13</v>
      </c>
      <c r="P471" s="83"/>
      <c r="Q471" s="83"/>
      <c r="R471" s="82"/>
      <c r="S471" s="187">
        <f>R470/N470</f>
        <v>6000000</v>
      </c>
      <c r="T471" s="108"/>
      <c r="U471" s="78"/>
    </row>
    <row r="472" spans="1:21" s="32" customFormat="1" ht="20.100000000000001" customHeight="1" x14ac:dyDescent="0.2">
      <c r="A472" s="108"/>
      <c r="B472" s="233" t="s">
        <v>363</v>
      </c>
      <c r="C472" s="233"/>
      <c r="D472" s="108"/>
      <c r="E472" s="108"/>
      <c r="F472" s="108"/>
      <c r="G472" s="108"/>
      <c r="H472" s="108"/>
      <c r="I472" s="108"/>
      <c r="J472" s="108"/>
      <c r="K472" s="108"/>
      <c r="L472" s="108"/>
      <c r="M472" s="108"/>
      <c r="N472" s="108"/>
      <c r="O472" s="108"/>
      <c r="P472" s="108"/>
      <c r="Q472" s="108"/>
      <c r="R472" s="82">
        <f>SUBTOTAL(9,R6:R471)</f>
        <v>438000000</v>
      </c>
      <c r="S472" s="82">
        <f>SUBTOTAL(9,S6:S471)</f>
        <v>438000000</v>
      </c>
      <c r="T472" s="108"/>
      <c r="U472" s="200"/>
    </row>
    <row r="473" spans="1:21" s="32" customFormat="1" ht="20.100000000000001" customHeight="1" x14ac:dyDescent="0.2">
      <c r="S473" s="134"/>
      <c r="U473" s="155"/>
    </row>
    <row r="474" spans="1:21" s="32" customFormat="1" ht="20.100000000000001" customHeight="1" x14ac:dyDescent="0.2">
      <c r="C474" s="245" t="s">
        <v>995</v>
      </c>
      <c r="D474" s="245"/>
      <c r="E474" s="245"/>
      <c r="F474" s="245"/>
      <c r="G474" s="245"/>
      <c r="H474" s="245"/>
      <c r="I474" s="245"/>
      <c r="J474" s="245"/>
      <c r="K474" s="245"/>
      <c r="L474" s="245"/>
      <c r="S474" s="252" t="s">
        <v>994</v>
      </c>
      <c r="T474" s="252"/>
      <c r="U474" s="252"/>
    </row>
    <row r="475" spans="1:21" s="32" customFormat="1" ht="20.100000000000001" customHeight="1" x14ac:dyDescent="0.2">
      <c r="S475" s="134"/>
      <c r="U475" s="155"/>
    </row>
    <row r="476" spans="1:21" s="32" customFormat="1" ht="20.100000000000001" customHeight="1" x14ac:dyDescent="0.2">
      <c r="S476" s="134"/>
      <c r="U476" s="155"/>
    </row>
    <row r="477" spans="1:21" s="32" customFormat="1" ht="20.100000000000001" customHeight="1" x14ac:dyDescent="0.2">
      <c r="S477" s="134"/>
      <c r="U477" s="155"/>
    </row>
    <row r="478" spans="1:21" s="32" customFormat="1" ht="20.100000000000001" customHeight="1" x14ac:dyDescent="0.2">
      <c r="S478" s="134"/>
      <c r="U478" s="155"/>
    </row>
    <row r="479" spans="1:21" s="32" customFormat="1" ht="20.100000000000001" customHeight="1" x14ac:dyDescent="0.2">
      <c r="C479" s="246" t="s">
        <v>992</v>
      </c>
      <c r="D479" s="246"/>
      <c r="E479" s="246"/>
      <c r="F479" s="246"/>
      <c r="G479" s="246"/>
      <c r="H479" s="246"/>
      <c r="I479" s="246"/>
      <c r="J479" s="246"/>
      <c r="K479" s="246"/>
      <c r="L479" s="246"/>
      <c r="S479" s="247" t="s">
        <v>993</v>
      </c>
      <c r="T479" s="247"/>
      <c r="U479" s="247"/>
    </row>
    <row r="480" spans="1:21" s="32" customFormat="1" ht="20.100000000000001" customHeight="1" x14ac:dyDescent="0.2">
      <c r="S480" s="134"/>
      <c r="U480" s="155"/>
    </row>
    <row r="481" spans="19:21" s="32" customFormat="1" ht="20.100000000000001" customHeight="1" x14ac:dyDescent="0.2">
      <c r="S481" s="134"/>
      <c r="U481" s="155"/>
    </row>
    <row r="482" spans="19:21" s="32" customFormat="1" ht="20.100000000000001" customHeight="1" x14ac:dyDescent="0.2">
      <c r="S482" s="134"/>
      <c r="U482" s="155"/>
    </row>
    <row r="483" spans="19:21" s="32" customFormat="1" ht="20.100000000000001" customHeight="1" x14ac:dyDescent="0.2">
      <c r="S483" s="134"/>
      <c r="U483" s="155"/>
    </row>
    <row r="484" spans="19:21" s="32" customFormat="1" ht="20.100000000000001" customHeight="1" x14ac:dyDescent="0.2">
      <c r="S484" s="134"/>
      <c r="U484" s="155"/>
    </row>
    <row r="485" spans="19:21" s="32" customFormat="1" ht="20.100000000000001" customHeight="1" x14ac:dyDescent="0.2">
      <c r="S485" s="134"/>
      <c r="U485" s="155"/>
    </row>
    <row r="486" spans="19:21" s="32" customFormat="1" ht="20.100000000000001" customHeight="1" x14ac:dyDescent="0.2">
      <c r="S486" s="134"/>
      <c r="U486" s="155"/>
    </row>
    <row r="487" spans="19:21" s="32" customFormat="1" ht="20.100000000000001" customHeight="1" x14ac:dyDescent="0.2">
      <c r="S487" s="134"/>
      <c r="U487" s="155"/>
    </row>
    <row r="488" spans="19:21" s="32" customFormat="1" ht="20.100000000000001" customHeight="1" x14ac:dyDescent="0.2">
      <c r="S488" s="134"/>
      <c r="U488" s="155"/>
    </row>
    <row r="489" spans="19:21" s="32" customFormat="1" ht="20.100000000000001" customHeight="1" x14ac:dyDescent="0.2">
      <c r="S489" s="134"/>
      <c r="U489" s="155"/>
    </row>
    <row r="490" spans="19:21" s="32" customFormat="1" ht="20.100000000000001" customHeight="1" x14ac:dyDescent="0.2">
      <c r="S490" s="134"/>
      <c r="U490" s="155"/>
    </row>
    <row r="491" spans="19:21" s="32" customFormat="1" ht="20.100000000000001" customHeight="1" x14ac:dyDescent="0.2">
      <c r="S491" s="134"/>
      <c r="U491" s="155"/>
    </row>
    <row r="492" spans="19:21" s="32" customFormat="1" ht="20.100000000000001" customHeight="1" x14ac:dyDescent="0.2">
      <c r="S492" s="134"/>
      <c r="U492" s="155"/>
    </row>
    <row r="493" spans="19:21" s="32" customFormat="1" ht="20.100000000000001" customHeight="1" x14ac:dyDescent="0.2">
      <c r="S493" s="134"/>
      <c r="U493" s="155"/>
    </row>
    <row r="494" spans="19:21" s="32" customFormat="1" ht="20.100000000000001" customHeight="1" x14ac:dyDescent="0.2">
      <c r="S494" s="134"/>
      <c r="U494" s="155"/>
    </row>
    <row r="495" spans="19:21" s="32" customFormat="1" ht="20.100000000000001" customHeight="1" x14ac:dyDescent="0.2">
      <c r="S495" s="134"/>
      <c r="U495" s="155"/>
    </row>
    <row r="496" spans="19:21" s="32" customFormat="1" ht="20.100000000000001" customHeight="1" x14ac:dyDescent="0.2">
      <c r="S496" s="134"/>
      <c r="U496" s="155"/>
    </row>
    <row r="497" spans="19:21" s="32" customFormat="1" ht="20.100000000000001" customHeight="1" x14ac:dyDescent="0.2">
      <c r="S497" s="134"/>
      <c r="U497" s="155"/>
    </row>
    <row r="498" spans="19:21" s="32" customFormat="1" ht="20.100000000000001" customHeight="1" x14ac:dyDescent="0.2">
      <c r="S498" s="134"/>
      <c r="U498" s="155"/>
    </row>
    <row r="499" spans="19:21" s="32" customFormat="1" ht="20.100000000000001" customHeight="1" x14ac:dyDescent="0.2">
      <c r="S499" s="134"/>
      <c r="U499" s="155"/>
    </row>
    <row r="500" spans="19:21" s="32" customFormat="1" ht="20.100000000000001" customHeight="1" x14ac:dyDescent="0.2">
      <c r="S500" s="134"/>
      <c r="U500" s="155"/>
    </row>
    <row r="501" spans="19:21" s="32" customFormat="1" ht="20.100000000000001" customHeight="1" x14ac:dyDescent="0.2">
      <c r="S501" s="134"/>
      <c r="U501" s="155"/>
    </row>
    <row r="502" spans="19:21" s="32" customFormat="1" ht="20.100000000000001" customHeight="1" x14ac:dyDescent="0.2">
      <c r="S502" s="134"/>
      <c r="U502" s="155"/>
    </row>
    <row r="503" spans="19:21" s="32" customFormat="1" ht="20.100000000000001" customHeight="1" x14ac:dyDescent="0.2">
      <c r="S503" s="134"/>
      <c r="U503" s="155"/>
    </row>
    <row r="504" spans="19:21" s="32" customFormat="1" ht="20.100000000000001" customHeight="1" x14ac:dyDescent="0.2">
      <c r="S504" s="134"/>
      <c r="U504" s="155"/>
    </row>
    <row r="505" spans="19:21" s="32" customFormat="1" ht="20.100000000000001" customHeight="1" x14ac:dyDescent="0.2">
      <c r="S505" s="134"/>
      <c r="U505" s="155"/>
    </row>
    <row r="506" spans="19:21" s="32" customFormat="1" ht="20.100000000000001" customHeight="1" x14ac:dyDescent="0.2">
      <c r="S506" s="134"/>
      <c r="U506" s="155"/>
    </row>
    <row r="507" spans="19:21" s="32" customFormat="1" ht="20.100000000000001" customHeight="1" x14ac:dyDescent="0.2">
      <c r="S507" s="134"/>
      <c r="U507" s="155"/>
    </row>
    <row r="508" spans="19:21" s="32" customFormat="1" ht="20.100000000000001" customHeight="1" x14ac:dyDescent="0.2">
      <c r="S508" s="134"/>
      <c r="U508" s="155"/>
    </row>
    <row r="509" spans="19:21" s="32" customFormat="1" ht="20.100000000000001" customHeight="1" x14ac:dyDescent="0.2">
      <c r="S509" s="134"/>
      <c r="U509" s="155"/>
    </row>
    <row r="510" spans="19:21" s="32" customFormat="1" ht="20.100000000000001" customHeight="1" x14ac:dyDescent="0.2">
      <c r="S510" s="134"/>
      <c r="U510" s="155"/>
    </row>
    <row r="511" spans="19:21" s="32" customFormat="1" ht="20.100000000000001" customHeight="1" x14ac:dyDescent="0.2">
      <c r="S511" s="134"/>
      <c r="U511" s="155"/>
    </row>
    <row r="512" spans="19:21" s="32" customFormat="1" ht="20.100000000000001" customHeight="1" x14ac:dyDescent="0.2">
      <c r="S512" s="134"/>
      <c r="U512" s="155"/>
    </row>
    <row r="513" spans="19:21" s="32" customFormat="1" ht="20.100000000000001" customHeight="1" x14ac:dyDescent="0.2">
      <c r="S513" s="134"/>
      <c r="U513" s="155"/>
    </row>
    <row r="514" spans="19:21" s="32" customFormat="1" ht="20.100000000000001" customHeight="1" x14ac:dyDescent="0.2">
      <c r="S514" s="134"/>
      <c r="U514" s="155"/>
    </row>
    <row r="515" spans="19:21" s="32" customFormat="1" ht="20.100000000000001" customHeight="1" x14ac:dyDescent="0.2">
      <c r="S515" s="134"/>
      <c r="U515" s="155"/>
    </row>
    <row r="516" spans="19:21" s="32" customFormat="1" ht="20.100000000000001" customHeight="1" x14ac:dyDescent="0.2">
      <c r="S516" s="134"/>
      <c r="U516" s="155"/>
    </row>
  </sheetData>
  <autoFilter ref="A4:U165"/>
  <mergeCells count="20">
    <mergeCell ref="A2:U2"/>
    <mergeCell ref="A3:U3"/>
    <mergeCell ref="B472:C472"/>
    <mergeCell ref="S474:U474"/>
    <mergeCell ref="C474:L474"/>
    <mergeCell ref="C479:L479"/>
    <mergeCell ref="S479:U479"/>
    <mergeCell ref="D4:D5"/>
    <mergeCell ref="B4:B5"/>
    <mergeCell ref="A4:A5"/>
    <mergeCell ref="T4:T5"/>
    <mergeCell ref="U4:U5"/>
    <mergeCell ref="L4:L5"/>
    <mergeCell ref="R4:R5"/>
    <mergeCell ref="M4:M5"/>
    <mergeCell ref="K4:K5"/>
    <mergeCell ref="J4:J5"/>
    <mergeCell ref="I4:I5"/>
    <mergeCell ref="E4:E5"/>
    <mergeCell ref="S4:S5"/>
  </mergeCells>
  <pageMargins left="0.70866141732283472" right="0.70866141732283472" top="0.31496062992125984" bottom="0.31496062992125984" header="0.31496062992125984" footer="0.31496062992125984"/>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Sheet1</vt:lpstr>
      <vt:lpstr>MucHoTro</vt:lpstr>
      <vt:lpstr>Phụ lục cách tính tiền bài báo</vt:lpstr>
      <vt:lpstr>Danh sach gui Tai chinh</vt:lpstr>
      <vt:lpstr>DS theo Quyet dinh khen thuong</vt:lpstr>
      <vt:lpstr>Sheet1!_Hlk9244919</vt:lpstr>
      <vt:lpstr>Sheet1!OLE_LINK10</vt:lpstr>
      <vt:lpstr>Sheet1!OLE_LINK2</vt:lpstr>
      <vt:lpstr>'Danh sach gui Tai chinh'!Print_Titles</vt:lpstr>
      <vt:lpstr>'DS theo Quyet dinh khen thuong'!Print_Titles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DMCUONG</dc:creator>
  <cp:lastModifiedBy>AnhNghiep</cp:lastModifiedBy>
  <cp:lastPrinted>2021-08-09T03:23:44Z</cp:lastPrinted>
  <dcterms:created xsi:type="dcterms:W3CDTF">2018-10-16T15:07:14Z</dcterms:created>
  <dcterms:modified xsi:type="dcterms:W3CDTF">2021-08-09T03:37:29Z</dcterms:modified>
</cp:coreProperties>
</file>