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ong viec\Nghiep\Công việc chung\Tap hop cong bo trong va ngoai nuoc\Thuong ISI hang nam\Thuong ISI 2019\"/>
    </mc:Choice>
  </mc:AlternateContent>
  <bookViews>
    <workbookView xWindow="30" yWindow="30" windowWidth="23010" windowHeight="12930" firstSheet="2" activeTab="4"/>
  </bookViews>
  <sheets>
    <sheet name="Sheet1" sheetId="1" r:id="rId1"/>
    <sheet name="MucHoTro" sheetId="2" r:id="rId2"/>
    <sheet name="Danh sach ca nhan nhan tien" sheetId="7" r:id="rId3"/>
    <sheet name="Phụ lục cách tính tiền bài báo" sheetId="9" r:id="rId4"/>
    <sheet name="DS theo Quyet dinh khen thuong" sheetId="6" r:id="rId5"/>
  </sheets>
  <definedNames>
    <definedName name="_xlnm._FilterDatabase" localSheetId="2" hidden="1">'Danh sach ca nhan nhan tien'!$B$5:$F$5</definedName>
    <definedName name="_xlnm._FilterDatabase" localSheetId="4" hidden="1">'DS theo Quyet dinh khen thuong'!$A$1:$U$185</definedName>
    <definedName name="_Hlk9244919" localSheetId="2">'Danh sach ca nhan nhan tien'!#REF!</definedName>
    <definedName name="_Hlk9244919" localSheetId="4">'DS theo Quyet dinh khen thuong'!$B$175</definedName>
    <definedName name="_Hlk9244919" localSheetId="0">Sheet1!$B$116</definedName>
    <definedName name="OLE_LINK10" localSheetId="2">'Danh sach ca nhan nhan tien'!#REF!</definedName>
    <definedName name="OLE_LINK10" localSheetId="4">'DS theo Quyet dinh khen thuong'!$B$133</definedName>
    <definedName name="OLE_LINK10" localSheetId="0">Sheet1!$B$85</definedName>
    <definedName name="OLE_LINK2" localSheetId="2">'Danh sach ca nhan nhan tien'!#REF!</definedName>
    <definedName name="OLE_LINK2" localSheetId="4">'DS theo Quyet dinh khen thuong'!$B$132</definedName>
    <definedName name="OLE_LINK2" localSheetId="0">Sheet1!$B$84</definedName>
    <definedName name="OLE_LINK4" localSheetId="2">'Danh sach ca nhan nhan tien'!#REF!</definedName>
    <definedName name="OLE_LINK4" localSheetId="4">'DS theo Quyet dinh khen thuong'!$D$132</definedName>
    <definedName name="OLE_LINK8" localSheetId="2">'Danh sach ca nhan nhan tien'!#REF!</definedName>
    <definedName name="OLE_LINK8" localSheetId="4">'DS theo Quyet dinh khen thuong'!$D$133</definedName>
    <definedName name="_xlnm.Print_Titles" localSheetId="2">'Danh sach ca nhan nhan tien'!$5:$5</definedName>
    <definedName name="_xlnm.Print_Titles" localSheetId="4">'DS theo Quyet dinh khen thuong'!$1:$2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64" i="6" l="1"/>
  <c r="S43" i="6"/>
  <c r="J35" i="6" l="1"/>
  <c r="K60" i="6" l="1"/>
  <c r="J60" i="6"/>
  <c r="K183" i="6"/>
  <c r="J183" i="6"/>
  <c r="K182" i="6"/>
  <c r="J182" i="6"/>
  <c r="K24" i="6"/>
  <c r="J24" i="6"/>
  <c r="K137" i="6"/>
  <c r="J137" i="6"/>
  <c r="K39" i="6"/>
  <c r="J39" i="6"/>
  <c r="K23" i="6"/>
  <c r="J23" i="6"/>
  <c r="K136" i="6"/>
  <c r="J136" i="6"/>
  <c r="K11" i="6"/>
  <c r="J11" i="6"/>
  <c r="K128" i="6"/>
  <c r="J128" i="6"/>
  <c r="K127" i="6"/>
  <c r="J127" i="6"/>
  <c r="K38" i="6"/>
  <c r="J38" i="6"/>
  <c r="K35" i="6"/>
  <c r="K181" i="6"/>
  <c r="J181" i="6"/>
  <c r="K180" i="6"/>
  <c r="J180" i="6"/>
  <c r="K22" i="6"/>
  <c r="J22" i="6"/>
  <c r="K179" i="6"/>
  <c r="J179" i="6"/>
  <c r="K175" i="6"/>
  <c r="J175" i="6"/>
  <c r="K174" i="6"/>
  <c r="J174" i="6"/>
  <c r="K21" i="6"/>
  <c r="J21" i="6"/>
  <c r="K135" i="6"/>
  <c r="J135" i="6"/>
  <c r="K8" i="6"/>
  <c r="J8" i="6"/>
  <c r="K10" i="6"/>
  <c r="J10" i="6"/>
  <c r="K170" i="6"/>
  <c r="J170" i="6"/>
  <c r="K20" i="6"/>
  <c r="J20" i="6"/>
  <c r="K19" i="6"/>
  <c r="J19" i="6"/>
  <c r="K59" i="6"/>
  <c r="J59" i="6"/>
  <c r="K125" i="6"/>
  <c r="J125" i="6"/>
  <c r="K124" i="6"/>
  <c r="J124" i="6"/>
  <c r="K120" i="6"/>
  <c r="J120" i="6"/>
  <c r="K119" i="6"/>
  <c r="J119" i="6"/>
  <c r="K117" i="6"/>
  <c r="J117" i="6"/>
  <c r="K113" i="6"/>
  <c r="J113" i="6"/>
  <c r="K111" i="6"/>
  <c r="J111" i="6"/>
  <c r="K110" i="6"/>
  <c r="J110" i="6"/>
  <c r="K143" i="6"/>
  <c r="J143" i="6"/>
  <c r="K107" i="6"/>
  <c r="J107" i="6"/>
  <c r="K106" i="6"/>
  <c r="J106" i="6"/>
  <c r="K104" i="6"/>
  <c r="J104" i="6"/>
  <c r="K33" i="6"/>
  <c r="J33" i="6"/>
  <c r="K58" i="6"/>
  <c r="J58" i="6"/>
  <c r="K103" i="6"/>
  <c r="J103" i="6"/>
  <c r="K168" i="6"/>
  <c r="J168" i="6"/>
  <c r="K167" i="6"/>
  <c r="L167" i="6" s="1"/>
  <c r="M167" i="6" s="1"/>
  <c r="S167" i="6" s="1"/>
  <c r="D77" i="7" s="1"/>
  <c r="K166" i="6"/>
  <c r="J166" i="6"/>
  <c r="K134" i="6"/>
  <c r="J134" i="6"/>
  <c r="K165" i="6"/>
  <c r="J165" i="6"/>
  <c r="K57" i="6"/>
  <c r="J57" i="6"/>
  <c r="K142" i="6"/>
  <c r="J142" i="6"/>
  <c r="K141" i="6"/>
  <c r="J141" i="6"/>
  <c r="K32" i="6"/>
  <c r="J32" i="6"/>
  <c r="K164" i="6"/>
  <c r="J164" i="6"/>
  <c r="K56" i="6"/>
  <c r="J56" i="6"/>
  <c r="K18" i="6"/>
  <c r="J18" i="6"/>
  <c r="K133" i="6"/>
  <c r="J133" i="6"/>
  <c r="K162" i="6"/>
  <c r="J162" i="6"/>
  <c r="K7" i="6"/>
  <c r="J7" i="6"/>
  <c r="K101" i="6"/>
  <c r="J101" i="6"/>
  <c r="K6" i="6"/>
  <c r="J6" i="6"/>
  <c r="K100" i="6"/>
  <c r="J100" i="6"/>
  <c r="K161" i="6"/>
  <c r="J161" i="6"/>
  <c r="K28" i="6"/>
  <c r="J28" i="6"/>
  <c r="K159" i="6"/>
  <c r="J159" i="6"/>
  <c r="K156" i="6"/>
  <c r="J156" i="6"/>
  <c r="K155" i="6"/>
  <c r="J155" i="6"/>
  <c r="K98" i="6"/>
  <c r="J98" i="6"/>
  <c r="K94" i="6"/>
  <c r="J94" i="6"/>
  <c r="K55" i="6"/>
  <c r="J55" i="6"/>
  <c r="K17" i="6"/>
  <c r="J17" i="6"/>
  <c r="K154" i="6"/>
  <c r="J154" i="6"/>
  <c r="K9" i="6"/>
  <c r="J9" i="6"/>
  <c r="K16" i="6"/>
  <c r="J16" i="6"/>
  <c r="K15" i="6"/>
  <c r="J15" i="6"/>
  <c r="K27" i="6"/>
  <c r="J27" i="6"/>
  <c r="K53" i="6"/>
  <c r="J53" i="6"/>
  <c r="K139" i="6"/>
  <c r="J139" i="6"/>
  <c r="K52" i="6"/>
  <c r="J52" i="6"/>
  <c r="K26" i="6"/>
  <c r="J26" i="6"/>
  <c r="K5" i="6"/>
  <c r="J5" i="6"/>
  <c r="K153" i="6"/>
  <c r="J153" i="6"/>
  <c r="K91" i="6"/>
  <c r="J91" i="6"/>
  <c r="K51" i="6"/>
  <c r="J51" i="6"/>
  <c r="K132" i="6"/>
  <c r="J132" i="6"/>
  <c r="K14" i="6"/>
  <c r="J14" i="6"/>
  <c r="K13" i="6"/>
  <c r="J13" i="6"/>
  <c r="K12" i="6"/>
  <c r="J12" i="6"/>
  <c r="K152" i="6"/>
  <c r="J152" i="6"/>
  <c r="K90" i="6"/>
  <c r="J90" i="6"/>
  <c r="K84" i="6"/>
  <c r="J84" i="6"/>
  <c r="K47" i="6"/>
  <c r="J47" i="6"/>
  <c r="K151" i="6"/>
  <c r="J151" i="6"/>
  <c r="K149" i="6"/>
  <c r="J149" i="6"/>
  <c r="K147" i="6"/>
  <c r="J147" i="6"/>
  <c r="K45" i="6"/>
  <c r="J45" i="6"/>
  <c r="K129" i="6"/>
  <c r="J129" i="6"/>
  <c r="K44" i="6"/>
  <c r="J44" i="6"/>
  <c r="K146" i="6"/>
  <c r="J146" i="6"/>
  <c r="K145" i="6"/>
  <c r="J145" i="6"/>
  <c r="K144" i="6"/>
  <c r="J144" i="6"/>
  <c r="K43" i="6"/>
  <c r="J43" i="6"/>
  <c r="K83" i="6"/>
  <c r="J83" i="6"/>
  <c r="K80" i="6"/>
  <c r="J80" i="6"/>
  <c r="K4" i="6"/>
  <c r="J4" i="6"/>
  <c r="K78" i="6"/>
  <c r="J78" i="6"/>
  <c r="K77" i="6"/>
  <c r="J77" i="6"/>
  <c r="K75" i="6"/>
  <c r="J75" i="6"/>
  <c r="K69" i="6"/>
  <c r="J69" i="6"/>
  <c r="K25" i="6"/>
  <c r="J25" i="6"/>
  <c r="K68" i="6"/>
  <c r="J68" i="6"/>
  <c r="K65" i="6"/>
  <c r="J65" i="6"/>
  <c r="K3" i="6"/>
  <c r="J3" i="6"/>
  <c r="K64" i="6"/>
  <c r="J64" i="6"/>
  <c r="K42" i="6"/>
  <c r="J42" i="6"/>
  <c r="K40" i="6"/>
  <c r="J40" i="6"/>
  <c r="K138" i="6"/>
  <c r="J138" i="6"/>
  <c r="K63" i="6"/>
  <c r="J63" i="6"/>
  <c r="K62" i="6"/>
  <c r="J62" i="6"/>
  <c r="H1" i="6"/>
  <c r="G1" i="6"/>
  <c r="L179" i="6" l="1"/>
  <c r="M179" i="6" s="1"/>
  <c r="S179" i="6" s="1"/>
  <c r="L180" i="6"/>
  <c r="M180" i="6" s="1"/>
  <c r="S180" i="6" s="1"/>
  <c r="L35" i="6"/>
  <c r="M35" i="6" s="1"/>
  <c r="L127" i="6"/>
  <c r="M127" i="6" s="1"/>
  <c r="S127" i="6" s="1"/>
  <c r="L11" i="6"/>
  <c r="M11" i="6" s="1"/>
  <c r="S11" i="6" s="1"/>
  <c r="D69" i="7" s="1"/>
  <c r="L23" i="6"/>
  <c r="M23" i="6" s="1"/>
  <c r="S23" i="6" s="1"/>
  <c r="D54" i="7" s="1"/>
  <c r="L60" i="6"/>
  <c r="M60" i="6" s="1"/>
  <c r="L83" i="6"/>
  <c r="M83" i="6" s="1"/>
  <c r="S83" i="6" s="1"/>
  <c r="L63" i="6"/>
  <c r="M63" i="6" s="1"/>
  <c r="S63" i="6" s="1"/>
  <c r="L25" i="6"/>
  <c r="M25" i="6" s="1"/>
  <c r="S25" i="6" s="1"/>
  <c r="D82" i="7" s="1"/>
  <c r="L138" i="6"/>
  <c r="M138" i="6" s="1"/>
  <c r="S138" i="6" s="1"/>
  <c r="D90" i="7" s="1"/>
  <c r="L42" i="6"/>
  <c r="M42" i="6" s="1"/>
  <c r="S42" i="6" s="1"/>
  <c r="L3" i="6"/>
  <c r="M3" i="6" s="1"/>
  <c r="S3" i="6" s="1"/>
  <c r="L68" i="6"/>
  <c r="M68" i="6" s="1"/>
  <c r="S68" i="6" s="1"/>
  <c r="L69" i="6"/>
  <c r="M69" i="6" s="1"/>
  <c r="L77" i="6"/>
  <c r="M77" i="6" s="1"/>
  <c r="S77" i="6" s="1"/>
  <c r="L103" i="6"/>
  <c r="M103" i="6" s="1"/>
  <c r="S103" i="6" s="1"/>
  <c r="L78" i="6"/>
  <c r="M78" i="6" s="1"/>
  <c r="L43" i="6"/>
  <c r="L145" i="6"/>
  <c r="M145" i="6" s="1"/>
  <c r="S145" i="6" s="1"/>
  <c r="L44" i="6"/>
  <c r="M44" i="6" s="1"/>
  <c r="S44" i="6" s="1"/>
  <c r="L45" i="6"/>
  <c r="M45" i="6" s="1"/>
  <c r="L149" i="6"/>
  <c r="M149" i="6" s="1"/>
  <c r="L47" i="6"/>
  <c r="M47" i="6" s="1"/>
  <c r="L90" i="6"/>
  <c r="M90" i="6" s="1"/>
  <c r="S90" i="6" s="1"/>
  <c r="L12" i="6"/>
  <c r="M12" i="6" s="1"/>
  <c r="S12" i="6" s="1"/>
  <c r="L14" i="6"/>
  <c r="M14" i="6" s="1"/>
  <c r="S14" i="6" s="1"/>
  <c r="L51" i="6"/>
  <c r="M51" i="6" s="1"/>
  <c r="S51" i="6" s="1"/>
  <c r="D28" i="7" s="1"/>
  <c r="L91" i="6"/>
  <c r="M91" i="6" s="1"/>
  <c r="L52" i="6"/>
  <c r="M52" i="6" s="1"/>
  <c r="S52" i="6" s="1"/>
  <c r="D42" i="7" s="1"/>
  <c r="L17" i="6"/>
  <c r="M17" i="6" s="1"/>
  <c r="S17" i="6" s="1"/>
  <c r="D63" i="7" s="1"/>
  <c r="L155" i="6"/>
  <c r="M155" i="6" s="1"/>
  <c r="S155" i="6" s="1"/>
  <c r="L161" i="6"/>
  <c r="M161" i="6" s="1"/>
  <c r="S161" i="6" s="1"/>
  <c r="L56" i="6"/>
  <c r="M56" i="6" s="1"/>
  <c r="S56" i="6" s="1"/>
  <c r="L104" i="6"/>
  <c r="M104" i="6" s="1"/>
  <c r="L65" i="6"/>
  <c r="M65" i="6" s="1"/>
  <c r="L110" i="6"/>
  <c r="M110" i="6" s="1"/>
  <c r="S110" i="6" s="1"/>
  <c r="L10" i="6"/>
  <c r="M10" i="6" s="1"/>
  <c r="S10" i="6" s="1"/>
  <c r="D64" i="7" s="1"/>
  <c r="L62" i="6"/>
  <c r="M62" i="6" s="1"/>
  <c r="S62" i="6" s="1"/>
  <c r="L144" i="6"/>
  <c r="M144" i="6" s="1"/>
  <c r="S144" i="6" s="1"/>
  <c r="L146" i="6"/>
  <c r="M146" i="6" s="1"/>
  <c r="S146" i="6" s="1"/>
  <c r="L129" i="6"/>
  <c r="M129" i="6" s="1"/>
  <c r="L147" i="6"/>
  <c r="M147" i="6" s="1"/>
  <c r="L151" i="6"/>
  <c r="M151" i="6" s="1"/>
  <c r="S151" i="6" s="1"/>
  <c r="L84" i="6"/>
  <c r="M84" i="6" s="1"/>
  <c r="L152" i="6"/>
  <c r="M152" i="6" s="1"/>
  <c r="S152" i="6" s="1"/>
  <c r="D16" i="7" s="1"/>
  <c r="L13" i="6"/>
  <c r="M13" i="6" s="1"/>
  <c r="S13" i="6" s="1"/>
  <c r="L168" i="6"/>
  <c r="M168" i="6" s="1"/>
  <c r="L58" i="6"/>
  <c r="M58" i="6" s="1"/>
  <c r="S58" i="6" s="1"/>
  <c r="D74" i="7" s="1"/>
  <c r="L100" i="6"/>
  <c r="M100" i="6" s="1"/>
  <c r="S100" i="6" s="1"/>
  <c r="L101" i="6"/>
  <c r="M101" i="6" s="1"/>
  <c r="L162" i="6"/>
  <c r="M162" i="6" s="1"/>
  <c r="L18" i="6"/>
  <c r="M18" i="6" s="1"/>
  <c r="S18" i="6" s="1"/>
  <c r="L164" i="6"/>
  <c r="L141" i="6"/>
  <c r="M141" i="6" s="1"/>
  <c r="S141" i="6" s="1"/>
  <c r="D62" i="7" s="1"/>
  <c r="L106" i="6"/>
  <c r="M106" i="6" s="1"/>
  <c r="S106" i="6" s="1"/>
  <c r="L111" i="6"/>
  <c r="M111" i="6" s="1"/>
  <c r="L19" i="6"/>
  <c r="M19" i="6" s="1"/>
  <c r="S19" i="6" s="1"/>
  <c r="L8" i="6"/>
  <c r="M8" i="6" s="1"/>
  <c r="S8" i="6" s="1"/>
  <c r="D44" i="7" s="1"/>
  <c r="L175" i="6"/>
  <c r="M175" i="6" s="1"/>
  <c r="L128" i="6"/>
  <c r="M128" i="6" s="1"/>
  <c r="S128" i="6" s="1"/>
  <c r="L75" i="6"/>
  <c r="M75" i="6" s="1"/>
  <c r="L174" i="6"/>
  <c r="M174" i="6" s="1"/>
  <c r="S174" i="6" s="1"/>
  <c r="D32" i="7" s="1"/>
  <c r="L80" i="6"/>
  <c r="M80" i="6" s="1"/>
  <c r="L125" i="6"/>
  <c r="M125" i="6" s="1"/>
  <c r="L182" i="6"/>
  <c r="M182" i="6" s="1"/>
  <c r="S182" i="6" s="1"/>
  <c r="L40" i="6"/>
  <c r="M40" i="6" s="1"/>
  <c r="L64" i="6"/>
  <c r="M64" i="6" s="1"/>
  <c r="S64" i="6" s="1"/>
  <c r="D34" i="7" s="1"/>
  <c r="L4" i="6"/>
  <c r="M4" i="6" s="1"/>
  <c r="S4" i="6" s="1"/>
  <c r="L139" i="6"/>
  <c r="M139" i="6" s="1"/>
  <c r="L27" i="6"/>
  <c r="M27" i="6" s="1"/>
  <c r="S27" i="6" s="1"/>
  <c r="L16" i="6"/>
  <c r="M16" i="6" s="1"/>
  <c r="S16" i="6" s="1"/>
  <c r="D76" i="7" s="1"/>
  <c r="L154" i="6"/>
  <c r="M154" i="6" s="1"/>
  <c r="S154" i="6" s="1"/>
  <c r="D80" i="7" s="1"/>
  <c r="L55" i="6"/>
  <c r="M55" i="6" s="1"/>
  <c r="S55" i="6" s="1"/>
  <c r="D92" i="7" s="1"/>
  <c r="L98" i="6"/>
  <c r="M98" i="6" s="1"/>
  <c r="L142" i="6"/>
  <c r="M142" i="6" s="1"/>
  <c r="S142" i="6" s="1"/>
  <c r="D85" i="7" s="1"/>
  <c r="L166" i="6"/>
  <c r="M166" i="6" s="1"/>
  <c r="S166" i="6" s="1"/>
  <c r="L113" i="6"/>
  <c r="M113" i="6" s="1"/>
  <c r="L119" i="6"/>
  <c r="M119" i="6" s="1"/>
  <c r="S119" i="6" s="1"/>
  <c r="L124" i="6"/>
  <c r="M124" i="6" s="1"/>
  <c r="S124" i="6" s="1"/>
  <c r="L59" i="6"/>
  <c r="M59" i="6" s="1"/>
  <c r="S59" i="6" s="1"/>
  <c r="D45" i="7" s="1"/>
  <c r="L20" i="6"/>
  <c r="M20" i="6" s="1"/>
  <c r="S20" i="6" s="1"/>
  <c r="D14" i="7" s="1"/>
  <c r="L38" i="6"/>
  <c r="M38" i="6" s="1"/>
  <c r="S38" i="6" s="1"/>
  <c r="D37" i="7" s="1"/>
  <c r="L39" i="6"/>
  <c r="M39" i="6" s="1"/>
  <c r="S39" i="6" s="1"/>
  <c r="D25" i="7" s="1"/>
  <c r="L183" i="6"/>
  <c r="M183" i="6" s="1"/>
  <c r="L33" i="6"/>
  <c r="M33" i="6" s="1"/>
  <c r="L170" i="6"/>
  <c r="M170" i="6" s="1"/>
  <c r="L136" i="6"/>
  <c r="M136" i="6" s="1"/>
  <c r="S136" i="6" s="1"/>
  <c r="L143" i="6"/>
  <c r="M143" i="6" s="1"/>
  <c r="S143" i="6" s="1"/>
  <c r="D11" i="7" s="1"/>
  <c r="L21" i="6"/>
  <c r="M21" i="6" s="1"/>
  <c r="S21" i="6" s="1"/>
  <c r="D30" i="7" s="1"/>
  <c r="L24" i="6"/>
  <c r="M24" i="6" s="1"/>
  <c r="S24" i="6" s="1"/>
  <c r="L153" i="6"/>
  <c r="M153" i="6" s="1"/>
  <c r="S153" i="6" s="1"/>
  <c r="L26" i="6"/>
  <c r="M26" i="6" s="1"/>
  <c r="S26" i="6" s="1"/>
  <c r="D91" i="7" s="1"/>
  <c r="L15" i="6"/>
  <c r="M15" i="6" s="1"/>
  <c r="S15" i="6" s="1"/>
  <c r="D46" i="7" s="1"/>
  <c r="L156" i="6"/>
  <c r="M156" i="6" s="1"/>
  <c r="L28" i="6"/>
  <c r="M28" i="6" s="1"/>
  <c r="L7" i="6"/>
  <c r="M7" i="6" s="1"/>
  <c r="S7" i="6" s="1"/>
  <c r="D12" i="7" s="1"/>
  <c r="L57" i="6"/>
  <c r="M57" i="6" s="1"/>
  <c r="S57" i="6" s="1"/>
  <c r="L134" i="6"/>
  <c r="M134" i="6" s="1"/>
  <c r="S134" i="6" s="1"/>
  <c r="D26" i="7" s="1"/>
  <c r="L107" i="6"/>
  <c r="M107" i="6" s="1"/>
  <c r="L117" i="6"/>
  <c r="M117" i="6" s="1"/>
  <c r="L120" i="6"/>
  <c r="M120" i="6" s="1"/>
  <c r="L135" i="6"/>
  <c r="M135" i="6" s="1"/>
  <c r="S135" i="6" s="1"/>
  <c r="L22" i="6"/>
  <c r="M22" i="6" s="1"/>
  <c r="S22" i="6" s="1"/>
  <c r="L181" i="6"/>
  <c r="M181" i="6" s="1"/>
  <c r="S181" i="6" s="1"/>
  <c r="L137" i="6"/>
  <c r="M137" i="6" s="1"/>
  <c r="S137" i="6" s="1"/>
  <c r="L132" i="6"/>
  <c r="M132" i="6" s="1"/>
  <c r="S132" i="6" s="1"/>
  <c r="D24" i="7" s="1"/>
  <c r="L5" i="6"/>
  <c r="M5" i="6" s="1"/>
  <c r="S5" i="6" s="1"/>
  <c r="D86" i="7" s="1"/>
  <c r="L53" i="6"/>
  <c r="M53" i="6" s="1"/>
  <c r="L9" i="6"/>
  <c r="M9" i="6" s="1"/>
  <c r="S9" i="6" s="1"/>
  <c r="D59" i="7" s="1"/>
  <c r="L94" i="6"/>
  <c r="M94" i="6" s="1"/>
  <c r="L159" i="6"/>
  <c r="M159" i="6" s="1"/>
  <c r="L6" i="6"/>
  <c r="M6" i="6" s="1"/>
  <c r="S6" i="6" s="1"/>
  <c r="L133" i="6"/>
  <c r="M133" i="6" s="1"/>
  <c r="S133" i="6" s="1"/>
  <c r="D58" i="7" s="1"/>
  <c r="L32" i="6"/>
  <c r="M32" i="6" s="1"/>
  <c r="S32" i="6" s="1"/>
  <c r="D27" i="7" s="1"/>
  <c r="L165" i="6"/>
  <c r="M165" i="6" s="1"/>
  <c r="S165" i="6" s="1"/>
  <c r="D70" i="7" s="1"/>
  <c r="D78" i="7" l="1"/>
  <c r="D84" i="7"/>
  <c r="D68" i="7"/>
  <c r="D60" i="7"/>
  <c r="D39" i="7"/>
  <c r="D29" i="7"/>
  <c r="D19" i="7"/>
  <c r="S149" i="6"/>
  <c r="S150" i="6"/>
  <c r="S46" i="6"/>
  <c r="S45" i="6"/>
  <c r="S41" i="6"/>
  <c r="D13" i="7" s="1"/>
  <c r="S40" i="6"/>
  <c r="D66" i="7" s="1"/>
  <c r="S34" i="6"/>
  <c r="D75" i="7" s="1"/>
  <c r="S33" i="6"/>
  <c r="D31" i="7" s="1"/>
  <c r="S160" i="6"/>
  <c r="S159" i="6"/>
  <c r="D49" i="7" s="1"/>
  <c r="S168" i="6"/>
  <c r="S169" i="6"/>
  <c r="D57" i="7" s="1"/>
  <c r="S184" i="6"/>
  <c r="D21" i="7" s="1"/>
  <c r="S183" i="6"/>
  <c r="S176" i="6"/>
  <c r="D65" i="7" s="1"/>
  <c r="S175" i="6"/>
  <c r="S178" i="6"/>
  <c r="S177" i="6"/>
  <c r="S171" i="6"/>
  <c r="S170" i="6"/>
  <c r="S173" i="6"/>
  <c r="S172" i="6"/>
  <c r="S163" i="6"/>
  <c r="S162" i="6"/>
  <c r="S158" i="6"/>
  <c r="S157" i="6"/>
  <c r="S156" i="6"/>
  <c r="S147" i="6"/>
  <c r="D18" i="7" s="1"/>
  <c r="S148" i="6"/>
  <c r="D38" i="7" s="1"/>
  <c r="S140" i="6"/>
  <c r="D56" i="7" s="1"/>
  <c r="S139" i="6"/>
  <c r="D51" i="7" s="1"/>
  <c r="S131" i="6"/>
  <c r="D50" i="7" s="1"/>
  <c r="S130" i="6"/>
  <c r="D15" i="7" s="1"/>
  <c r="S129" i="6"/>
  <c r="D71" i="7" s="1"/>
  <c r="S126" i="6"/>
  <c r="S125" i="6"/>
  <c r="S121" i="6"/>
  <c r="S120" i="6"/>
  <c r="S123" i="6"/>
  <c r="S122" i="6"/>
  <c r="S114" i="6"/>
  <c r="S113" i="6"/>
  <c r="S116" i="6"/>
  <c r="S115" i="6"/>
  <c r="S118" i="6"/>
  <c r="S117" i="6"/>
  <c r="S112" i="6"/>
  <c r="S111" i="6"/>
  <c r="S107" i="6"/>
  <c r="S109" i="6"/>
  <c r="S108" i="6"/>
  <c r="S105" i="6"/>
  <c r="S104" i="6"/>
  <c r="S102" i="6"/>
  <c r="S101" i="6"/>
  <c r="D88" i="7" s="1"/>
  <c r="S99" i="6"/>
  <c r="S98" i="6"/>
  <c r="S97" i="6"/>
  <c r="S96" i="6"/>
  <c r="S95" i="6"/>
  <c r="S94" i="6"/>
  <c r="S93" i="6"/>
  <c r="S92" i="6"/>
  <c r="S91" i="6"/>
  <c r="S87" i="6"/>
  <c r="S86" i="6"/>
  <c r="S89" i="6"/>
  <c r="S85" i="6"/>
  <c r="S88" i="6"/>
  <c r="S84" i="6"/>
  <c r="S82" i="6"/>
  <c r="S81" i="6"/>
  <c r="S80" i="6"/>
  <c r="S79" i="6"/>
  <c r="S78" i="6"/>
  <c r="S76" i="6"/>
  <c r="S75" i="6"/>
  <c r="S74" i="6"/>
  <c r="S69" i="6"/>
  <c r="S73" i="6"/>
  <c r="S70" i="6"/>
  <c r="S72" i="6"/>
  <c r="S71" i="6"/>
  <c r="S67" i="6"/>
  <c r="S66" i="6"/>
  <c r="S65" i="6"/>
  <c r="S60" i="6"/>
  <c r="S61" i="6"/>
  <c r="S54" i="6"/>
  <c r="D72" i="7" s="1"/>
  <c r="S53" i="6"/>
  <c r="D83" i="7" s="1"/>
  <c r="S47" i="6"/>
  <c r="D48" i="7" s="1"/>
  <c r="S50" i="6"/>
  <c r="D52" i="7" s="1"/>
  <c r="S49" i="6"/>
  <c r="D40" i="7" s="1"/>
  <c r="S48" i="6"/>
  <c r="D81" i="7" s="1"/>
  <c r="S29" i="6"/>
  <c r="D36" i="7" s="1"/>
  <c r="S28" i="6"/>
  <c r="D35" i="7" s="1"/>
  <c r="S31" i="6"/>
  <c r="D23" i="7" s="1"/>
  <c r="S30" i="6"/>
  <c r="D87" i="7" s="1"/>
  <c r="S35" i="6"/>
  <c r="D17" i="7" s="1"/>
  <c r="S37" i="6"/>
  <c r="D10" i="7" s="1"/>
  <c r="S36" i="6"/>
  <c r="D47" i="7" s="1"/>
  <c r="D89" i="7" l="1"/>
  <c r="D79" i="7"/>
  <c r="D73" i="7"/>
  <c r="D53" i="7"/>
  <c r="D67" i="7"/>
  <c r="D61" i="7"/>
  <c r="D55" i="7"/>
  <c r="D43" i="7"/>
  <c r="D41" i="7"/>
  <c r="D33" i="7"/>
  <c r="D22" i="7"/>
  <c r="D20" i="7"/>
  <c r="D9" i="7"/>
  <c r="D8" i="7"/>
  <c r="D6" i="7"/>
  <c r="D7" i="7"/>
  <c r="S185" i="6"/>
  <c r="N78" i="1"/>
  <c r="N80" i="1"/>
  <c r="N85" i="1"/>
  <c r="N89" i="1"/>
  <c r="N93" i="1"/>
  <c r="N96" i="1"/>
  <c r="N99" i="1"/>
  <c r="N100" i="1"/>
  <c r="N102" i="1"/>
  <c r="N103" i="1"/>
  <c r="N104" i="1"/>
  <c r="N107" i="1"/>
  <c r="N108" i="1"/>
  <c r="N111" i="1"/>
  <c r="N112" i="1"/>
  <c r="N114" i="1"/>
  <c r="N115" i="1"/>
  <c r="N116" i="1"/>
  <c r="N117" i="1"/>
  <c r="J75" i="1"/>
  <c r="K75" i="1"/>
  <c r="J76" i="1"/>
  <c r="K76" i="1"/>
  <c r="J77" i="1"/>
  <c r="K77" i="1"/>
  <c r="J78" i="1"/>
  <c r="K78" i="1"/>
  <c r="J79" i="1"/>
  <c r="K79" i="1"/>
  <c r="J80" i="1"/>
  <c r="K80" i="1"/>
  <c r="J81" i="1"/>
  <c r="K81" i="1"/>
  <c r="J82" i="1"/>
  <c r="K82" i="1"/>
  <c r="J83" i="1"/>
  <c r="K83" i="1"/>
  <c r="J84" i="1"/>
  <c r="K84" i="1"/>
  <c r="J85" i="1"/>
  <c r="K85" i="1"/>
  <c r="J86" i="1"/>
  <c r="K86" i="1"/>
  <c r="J87" i="1"/>
  <c r="K87" i="1"/>
  <c r="J88" i="1"/>
  <c r="K88" i="1"/>
  <c r="J89" i="1"/>
  <c r="K89" i="1"/>
  <c r="J90" i="1"/>
  <c r="K90" i="1"/>
  <c r="J91" i="1"/>
  <c r="K91" i="1"/>
  <c r="J92" i="1"/>
  <c r="K92" i="1"/>
  <c r="J93" i="1"/>
  <c r="K93" i="1"/>
  <c r="J94" i="1"/>
  <c r="K94" i="1"/>
  <c r="J95" i="1"/>
  <c r="K95" i="1"/>
  <c r="J96" i="1"/>
  <c r="K96" i="1"/>
  <c r="J97" i="1"/>
  <c r="K97" i="1"/>
  <c r="J98" i="1"/>
  <c r="K98" i="1"/>
  <c r="J99" i="1"/>
  <c r="K99" i="1"/>
  <c r="J100" i="1"/>
  <c r="K100" i="1"/>
  <c r="J101" i="1"/>
  <c r="K101" i="1"/>
  <c r="J102" i="1"/>
  <c r="K102" i="1"/>
  <c r="J103" i="1"/>
  <c r="K103" i="1"/>
  <c r="J104" i="1"/>
  <c r="K104" i="1"/>
  <c r="J105" i="1"/>
  <c r="K105" i="1"/>
  <c r="J106" i="1"/>
  <c r="K106" i="1"/>
  <c r="J107" i="1"/>
  <c r="K107" i="1"/>
  <c r="J108" i="1"/>
  <c r="K108" i="1"/>
  <c r="J109" i="1"/>
  <c r="K109" i="1"/>
  <c r="J110" i="1"/>
  <c r="K110" i="1"/>
  <c r="J111" i="1"/>
  <c r="K111" i="1"/>
  <c r="J112" i="1"/>
  <c r="K112" i="1"/>
  <c r="J113" i="1"/>
  <c r="K113" i="1"/>
  <c r="J114" i="1"/>
  <c r="K114" i="1"/>
  <c r="J115" i="1"/>
  <c r="K115" i="1"/>
  <c r="J116" i="1"/>
  <c r="K116" i="1"/>
  <c r="J117" i="1"/>
  <c r="K117" i="1"/>
  <c r="J118" i="1"/>
  <c r="K118" i="1"/>
  <c r="J119" i="1"/>
  <c r="K119" i="1"/>
  <c r="J120" i="1"/>
  <c r="K120" i="1"/>
  <c r="D93" i="7" l="1"/>
  <c r="L119" i="1"/>
  <c r="M119" i="1" s="1"/>
  <c r="L117" i="1"/>
  <c r="M117" i="1" s="1"/>
  <c r="L115" i="1"/>
  <c r="M115" i="1" s="1"/>
  <c r="L113" i="1"/>
  <c r="M113" i="1" s="1"/>
  <c r="L111" i="1"/>
  <c r="M111" i="1" s="1"/>
  <c r="L109" i="1"/>
  <c r="M109" i="1" s="1"/>
  <c r="L107" i="1"/>
  <c r="M107" i="1" s="1"/>
  <c r="L105" i="1"/>
  <c r="M105" i="1" s="1"/>
  <c r="L103" i="1"/>
  <c r="M103" i="1" s="1"/>
  <c r="L101" i="1"/>
  <c r="M101" i="1" s="1"/>
  <c r="L99" i="1"/>
  <c r="M99" i="1" s="1"/>
  <c r="L97" i="1"/>
  <c r="M97" i="1" s="1"/>
  <c r="L95" i="1"/>
  <c r="M95" i="1" s="1"/>
  <c r="L93" i="1"/>
  <c r="M93" i="1" s="1"/>
  <c r="L91" i="1"/>
  <c r="M91" i="1" s="1"/>
  <c r="L89" i="1"/>
  <c r="M89" i="1" s="1"/>
  <c r="L87" i="1"/>
  <c r="M87" i="1" s="1"/>
  <c r="L85" i="1"/>
  <c r="M85" i="1" s="1"/>
  <c r="L83" i="1"/>
  <c r="M83" i="1" s="1"/>
  <c r="L81" i="1"/>
  <c r="M81" i="1" s="1"/>
  <c r="L79" i="1"/>
  <c r="M79" i="1" s="1"/>
  <c r="L77" i="1"/>
  <c r="M77" i="1" s="1"/>
  <c r="L120" i="1"/>
  <c r="M120" i="1" s="1"/>
  <c r="L116" i="1"/>
  <c r="M116" i="1" s="1"/>
  <c r="L114" i="1"/>
  <c r="M114" i="1" s="1"/>
  <c r="L112" i="1"/>
  <c r="M112" i="1" s="1"/>
  <c r="L108" i="1"/>
  <c r="M108" i="1" s="1"/>
  <c r="L106" i="1"/>
  <c r="M106" i="1" s="1"/>
  <c r="L104" i="1"/>
  <c r="M104" i="1" s="1"/>
  <c r="L102" i="1"/>
  <c r="M102" i="1" s="1"/>
  <c r="L100" i="1"/>
  <c r="M100" i="1" s="1"/>
  <c r="L98" i="1"/>
  <c r="M98" i="1" s="1"/>
  <c r="L96" i="1"/>
  <c r="M96" i="1" s="1"/>
  <c r="L94" i="1"/>
  <c r="M94" i="1" s="1"/>
  <c r="L92" i="1"/>
  <c r="M92" i="1" s="1"/>
  <c r="L90" i="1"/>
  <c r="M90" i="1" s="1"/>
  <c r="L88" i="1"/>
  <c r="M88" i="1" s="1"/>
  <c r="L86" i="1"/>
  <c r="M86" i="1" s="1"/>
  <c r="L80" i="1"/>
  <c r="M80" i="1" s="1"/>
  <c r="L78" i="1"/>
  <c r="M78" i="1" s="1"/>
  <c r="L76" i="1"/>
  <c r="M76" i="1" s="1"/>
  <c r="L118" i="1"/>
  <c r="M118" i="1" s="1"/>
  <c r="L110" i="1"/>
  <c r="M110" i="1" s="1"/>
  <c r="L75" i="1"/>
  <c r="M75" i="1" s="1"/>
  <c r="L84" i="1"/>
  <c r="M84" i="1" s="1"/>
  <c r="L82" i="1"/>
  <c r="M82" i="1" s="1"/>
  <c r="B130" i="1"/>
  <c r="K7" i="1" l="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J6" i="1"/>
  <c r="K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5" i="1"/>
  <c r="B5" i="2"/>
  <c r="N97" i="1" s="1"/>
  <c r="N59" i="1" l="1"/>
  <c r="N53" i="1"/>
  <c r="N57" i="1"/>
  <c r="N65" i="1"/>
  <c r="L70" i="1"/>
  <c r="M70" i="1" s="1"/>
  <c r="L64" i="1"/>
  <c r="M64" i="1" s="1"/>
  <c r="L50" i="1"/>
  <c r="M50" i="1" s="1"/>
  <c r="L42" i="1"/>
  <c r="M42" i="1" s="1"/>
  <c r="L34" i="1"/>
  <c r="M34" i="1" s="1"/>
  <c r="L73" i="1"/>
  <c r="M73" i="1" s="1"/>
  <c r="L69" i="1"/>
  <c r="M69" i="1" s="1"/>
  <c r="L67" i="1"/>
  <c r="M67" i="1" s="1"/>
  <c r="L63" i="1"/>
  <c r="M63" i="1" s="1"/>
  <c r="L59" i="1"/>
  <c r="M59" i="1" s="1"/>
  <c r="L56" i="1"/>
  <c r="M56" i="1" s="1"/>
  <c r="L52" i="1"/>
  <c r="M52" i="1" s="1"/>
  <c r="L49" i="1"/>
  <c r="M49" i="1" s="1"/>
  <c r="L45" i="1"/>
  <c r="M45" i="1" s="1"/>
  <c r="L41" i="1"/>
  <c r="M41" i="1" s="1"/>
  <c r="L37" i="1"/>
  <c r="M37" i="1" s="1"/>
  <c r="L33" i="1"/>
  <c r="M33" i="1" s="1"/>
  <c r="L29" i="1"/>
  <c r="M29" i="1" s="1"/>
  <c r="L25" i="1"/>
  <c r="M25" i="1" s="1"/>
  <c r="L21" i="1"/>
  <c r="M21" i="1" s="1"/>
  <c r="L18" i="1"/>
  <c r="M18" i="1" s="1"/>
  <c r="L74" i="1"/>
  <c r="M74" i="1" s="1"/>
  <c r="L60" i="1"/>
  <c r="M60" i="1" s="1"/>
  <c r="L53" i="1"/>
  <c r="M53" i="1" s="1"/>
  <c r="L46" i="1"/>
  <c r="M46" i="1" s="1"/>
  <c r="L38" i="1"/>
  <c r="M38" i="1" s="1"/>
  <c r="L30" i="1"/>
  <c r="M30" i="1" s="1"/>
  <c r="L26" i="1"/>
  <c r="M26" i="1" s="1"/>
  <c r="L22" i="1"/>
  <c r="M22" i="1" s="1"/>
  <c r="L19" i="1"/>
  <c r="M19" i="1" s="1"/>
  <c r="L15" i="1"/>
  <c r="M15" i="1" s="1"/>
  <c r="L13" i="1"/>
  <c r="M13" i="1" s="1"/>
  <c r="L11" i="1"/>
  <c r="M11" i="1" s="1"/>
  <c r="L9" i="1"/>
  <c r="M9" i="1" s="1"/>
  <c r="L7" i="1"/>
  <c r="M7" i="1" s="1"/>
  <c r="L71" i="1"/>
  <c r="M71" i="1" s="1"/>
  <c r="L68" i="1"/>
  <c r="L65" i="1"/>
  <c r="M65" i="1" s="1"/>
  <c r="L61" i="1"/>
  <c r="M61" i="1" s="1"/>
  <c r="L57" i="1"/>
  <c r="M57" i="1" s="1"/>
  <c r="L54" i="1"/>
  <c r="M54" i="1" s="1"/>
  <c r="L51" i="1"/>
  <c r="M51" i="1" s="1"/>
  <c r="L47" i="1"/>
  <c r="M47" i="1" s="1"/>
  <c r="L43" i="1"/>
  <c r="M43" i="1" s="1"/>
  <c r="L39" i="1"/>
  <c r="M39" i="1" s="1"/>
  <c r="L35" i="1"/>
  <c r="M35" i="1" s="1"/>
  <c r="L31" i="1"/>
  <c r="M31" i="1" s="1"/>
  <c r="L27" i="1"/>
  <c r="M27" i="1" s="1"/>
  <c r="L23" i="1"/>
  <c r="M23" i="1" s="1"/>
  <c r="L16" i="1"/>
  <c r="M16" i="1" s="1"/>
  <c r="L72" i="1"/>
  <c r="M72" i="1" s="1"/>
  <c r="L66" i="1"/>
  <c r="M66" i="1" s="1"/>
  <c r="L62" i="1"/>
  <c r="M62" i="1" s="1"/>
  <c r="L58" i="1"/>
  <c r="M58" i="1" s="1"/>
  <c r="L55" i="1"/>
  <c r="M55" i="1" s="1"/>
  <c r="L48" i="1"/>
  <c r="M48" i="1" s="1"/>
  <c r="L44" i="1"/>
  <c r="M44" i="1" s="1"/>
  <c r="L40" i="1"/>
  <c r="M40" i="1" s="1"/>
  <c r="L36" i="1"/>
  <c r="M36" i="1" s="1"/>
  <c r="L32" i="1"/>
  <c r="M32" i="1" s="1"/>
  <c r="L28" i="1"/>
  <c r="M28" i="1" s="1"/>
  <c r="L24" i="1"/>
  <c r="M24" i="1" s="1"/>
  <c r="L20" i="1"/>
  <c r="M20" i="1" s="1"/>
  <c r="L17" i="1"/>
  <c r="M17" i="1" s="1"/>
  <c r="L14" i="1"/>
  <c r="M14" i="1" s="1"/>
  <c r="L12" i="1"/>
  <c r="M12" i="1" s="1"/>
  <c r="L10" i="1"/>
  <c r="M10" i="1" s="1"/>
  <c r="L8" i="1"/>
  <c r="M8" i="1" s="1"/>
  <c r="L6" i="1"/>
  <c r="M6" i="1" s="1"/>
  <c r="B9" i="2"/>
  <c r="N77" i="1" s="1"/>
  <c r="B8" i="2"/>
  <c r="B7" i="2"/>
  <c r="N71" i="1" s="1"/>
  <c r="B6" i="2"/>
  <c r="H3" i="1"/>
  <c r="G3" i="1"/>
  <c r="J130" i="1"/>
  <c r="H130" i="1"/>
  <c r="F130" i="1"/>
  <c r="C130" i="1"/>
  <c r="N68" i="1" l="1"/>
  <c r="N79" i="1"/>
  <c r="N87" i="1"/>
  <c r="N95" i="1"/>
  <c r="N88" i="1"/>
  <c r="N109" i="1"/>
  <c r="N113" i="1"/>
  <c r="N86" i="1"/>
  <c r="N94" i="1"/>
  <c r="N106" i="1"/>
  <c r="N110" i="1"/>
  <c r="N75" i="1"/>
  <c r="N83" i="1"/>
  <c r="N91" i="1"/>
  <c r="N119" i="1"/>
  <c r="N76" i="1"/>
  <c r="N84" i="1"/>
  <c r="N92" i="1"/>
  <c r="N81" i="1"/>
  <c r="N101" i="1"/>
  <c r="N105" i="1"/>
  <c r="N82" i="1"/>
  <c r="N90" i="1"/>
  <c r="N98" i="1"/>
  <c r="N118" i="1"/>
  <c r="N120" i="1"/>
  <c r="N74" i="1"/>
  <c r="N52" i="1"/>
  <c r="N47" i="1"/>
  <c r="N61" i="1"/>
  <c r="N60" i="1"/>
  <c r="N51" i="1"/>
  <c r="N63" i="1"/>
  <c r="N73" i="1"/>
  <c r="N62" i="1"/>
  <c r="N64" i="1"/>
  <c r="N70" i="1"/>
  <c r="N66" i="1"/>
  <c r="N72" i="1"/>
  <c r="N49" i="1"/>
  <c r="N56" i="1"/>
  <c r="N67" i="1"/>
  <c r="N69" i="1"/>
  <c r="N54" i="1"/>
  <c r="N48" i="1"/>
  <c r="N55" i="1"/>
  <c r="N46" i="1"/>
  <c r="N50" i="1"/>
  <c r="N58" i="1"/>
  <c r="K5" i="1"/>
  <c r="L5" i="1" l="1"/>
  <c r="N30" i="1"/>
  <c r="N31" i="1"/>
  <c r="N32" i="1"/>
  <c r="N33" i="1"/>
  <c r="N34" i="1"/>
  <c r="N35" i="1"/>
  <c r="N36" i="1"/>
  <c r="N37" i="1"/>
  <c r="N38" i="1"/>
  <c r="N39" i="1"/>
  <c r="N40" i="1"/>
  <c r="N41" i="1"/>
  <c r="N42" i="1"/>
  <c r="N43" i="1"/>
  <c r="N44" i="1"/>
  <c r="N45" i="1"/>
  <c r="N18" i="1" l="1"/>
  <c r="N19" i="1"/>
  <c r="N20" i="1"/>
  <c r="N21" i="1"/>
  <c r="N22" i="1"/>
  <c r="N23" i="1"/>
  <c r="N24" i="1"/>
  <c r="N25" i="1"/>
  <c r="N26" i="1"/>
  <c r="N27" i="1"/>
  <c r="N28" i="1"/>
  <c r="N29" i="1"/>
  <c r="N10" i="1"/>
  <c r="N11" i="1"/>
  <c r="N12" i="1"/>
  <c r="N13" i="1"/>
  <c r="N14" i="1"/>
  <c r="N15" i="1"/>
  <c r="N16" i="1"/>
  <c r="N17" i="1"/>
  <c r="N6" i="1"/>
  <c r="N7" i="1"/>
  <c r="N8" i="1"/>
  <c r="N9" i="1"/>
  <c r="N5" i="1"/>
  <c r="M5" i="1"/>
  <c r="M121" i="1" l="1"/>
  <c r="E11" i="2" s="1"/>
</calcChain>
</file>

<file path=xl/sharedStrings.xml><?xml version="1.0" encoding="utf-8"?>
<sst xmlns="http://schemas.openxmlformats.org/spreadsheetml/2006/main" count="1778" uniqueCount="607">
  <si>
    <t>STT</t>
  </si>
  <si>
    <t>Loại tạp chí</t>
  </si>
  <si>
    <t>Trường hợp khác</t>
  </si>
  <si>
    <t>Tạp chí thuộc danh mục ISI (SCI/SCIE)</t>
  </si>
  <si>
    <t>1.1</t>
  </si>
  <si>
    <t>Tạp chí thuộc danh mục SCOPUS</t>
  </si>
  <si>
    <t>TT</t>
  </si>
  <si>
    <t>Mức hỗ trợ (VNĐ)</t>
  </si>
  <si>
    <t>Mã hiệu</t>
  </si>
  <si>
    <t>Q2</t>
  </si>
  <si>
    <t>Q3</t>
  </si>
  <si>
    <t>Q4</t>
  </si>
  <si>
    <t>S</t>
  </si>
  <si>
    <t>x</t>
  </si>
  <si>
    <t>Tên bài báo</t>
  </si>
  <si>
    <t>Tác giả</t>
  </si>
  <si>
    <t>Tổng</t>
  </si>
  <si>
    <t>Hệ số tính</t>
  </si>
  <si>
    <t>Hệ số bài báo</t>
  </si>
  <si>
    <t>Hệ số tác giả</t>
  </si>
  <si>
    <t>Trong đó:</t>
  </si>
  <si>
    <t>Hệ số bài báo được xác định như sau:</t>
  </si>
  <si>
    <t>Ghi chú:</t>
  </si>
  <si>
    <t>Hệ số tác giả được xác định như sau:</t>
  </si>
  <si>
    <r>
      <t xml:space="preserve">Tạp chí trong nhóm Q2 thuộc lĩnh vực nghiên cứu gần nhất của bài báo
</t>
    </r>
    <r>
      <rPr>
        <b/>
        <sz val="12"/>
        <color theme="1"/>
        <rFont val="Times New Roman"/>
        <family val="1"/>
      </rPr>
      <t>(Q2)</t>
    </r>
  </si>
  <si>
    <r>
      <t xml:space="preserve">Tạp chí trong nhóm Q3 thuộc lĩnh vực nghiên cứu gần nhất của bài báo
</t>
    </r>
    <r>
      <rPr>
        <b/>
        <sz val="12"/>
        <color theme="1"/>
        <rFont val="Times New Roman"/>
        <family val="1"/>
      </rPr>
      <t>(Q3)</t>
    </r>
  </si>
  <si>
    <t>Đồng tác giả</t>
  </si>
  <si>
    <t>Nếu tác giả thứ nhất là cán bộ thuộc biên chế của Nhà trường</t>
  </si>
  <si>
    <t>Nếu tác giả liên hệ mà không là tác giả thứ nhất là cán bộ thuộc biên chế của Nhà trường</t>
  </si>
  <si>
    <r>
      <t xml:space="preserve">Tạp chí trong nhóm Q4 thuộc lĩnh vực nghiên cứu gần nhất của bài báo
</t>
    </r>
    <r>
      <rPr>
        <b/>
        <sz val="12"/>
        <color theme="1"/>
        <rFont val="Times New Roman"/>
        <family val="1"/>
      </rPr>
      <t>(Q4)</t>
    </r>
  </si>
  <si>
    <t>Thành tiền (VNĐ)</t>
  </si>
  <si>
    <t>(1)</t>
  </si>
  <si>
    <t>(3)</t>
  </si>
  <si>
    <t>(2)</t>
  </si>
  <si>
    <t>(4)</t>
  </si>
  <si>
    <t>(5)</t>
  </si>
  <si>
    <t>(6)</t>
  </si>
  <si>
    <t>(7)</t>
  </si>
  <si>
    <t>(8)</t>
  </si>
  <si>
    <t>(9)</t>
  </si>
  <si>
    <t>(10=8x9)</t>
  </si>
  <si>
    <t>(11)</t>
  </si>
  <si>
    <t>Q1b</t>
  </si>
  <si>
    <t>Q1a</t>
  </si>
  <si>
    <r>
      <t xml:space="preserve">Tạp chí nằm trong Top 30% tạp chí đứng đầu lĩnh vực nghiên cứu gần nhất của bài báo
</t>
    </r>
    <r>
      <rPr>
        <b/>
        <sz val="12"/>
        <color theme="1"/>
        <rFont val="Times New Roman"/>
        <family val="1"/>
      </rPr>
      <t>(Q1a)</t>
    </r>
  </si>
  <si>
    <r>
      <t xml:space="preserve">Tạp chí nằm ngoài Top 30% tạp chí đứng đầu nhóm Q1 thuộc lĩnh vực nghiên cứu gần nhất của bài báo 
</t>
    </r>
    <r>
      <rPr>
        <b/>
        <sz val="12"/>
        <color theme="1"/>
        <rFont val="Times New Roman"/>
        <family val="1"/>
      </rPr>
      <t>(Q1b)</t>
    </r>
  </si>
  <si>
    <t>Tổng chi</t>
  </si>
  <si>
    <t>Kinh phí Bộ cấp</t>
  </si>
  <si>
    <t>Effects of friction models on simulation of pneumatic cylinder</t>
  </si>
  <si>
    <t>The deformation of AZ31 magnesium alloy during warm constrained groove pressing</t>
  </si>
  <si>
    <t>Effects of the Current Direction on the Energy Production of a Tidal Farm: The Case of Raz Blanchard (France)</t>
  </si>
  <si>
    <t>Effects of Failure of the Ocean‐Bottom Seismograph Leveling System on Receiver Function Analysis</t>
  </si>
  <si>
    <t>Seismic‐impedance inversion with fuzzy clustering constraints: an example from the Carlin Gold District, Nevada, USA</t>
  </si>
  <si>
    <t>Recent tectonics, geodynamics and seismotectonics in the Ninh Thuan Nuclear Power plants and surrounding regions, South Vietnam</t>
  </si>
  <si>
    <t>Effect of tortuosity on diffusion of polystyrenes through chromatographic columns filled with fully porous and porous –shell particles and monoliths</t>
  </si>
  <si>
    <t>Study on the HPA immobilisation on Al-SBA-15 support over Brønsted groups</t>
  </si>
  <si>
    <t>Defective hierarchical porous copper-based metal-organic frameworks synthesised via facile acid etching strategy</t>
  </si>
  <si>
    <t>Hierarchical Metal–Organic Frameworks with Macroporosity: Synthesis, Achievements, and Challenges</t>
  </si>
  <si>
    <t>Crystallization Mechanisms and Rates of Cyclopentane Hydrates Formation in Brine</t>
  </si>
  <si>
    <t>Cyclopentane hydrates – A candidate for desalination?</t>
  </si>
  <si>
    <t>Phase equilibrium measurements and modelling of mixed cyclopentane and carbon dioxide hydrates in presence of salts</t>
  </si>
  <si>
    <t>The role of organic and inorganic UV-absorbents on photopolymerization and mechanical properties of acrylate-urethane coating</t>
  </si>
  <si>
    <t>Prediction of Blast-induced Air Over-pressure: Assessment of Different Artificial Intelligence Techniques</t>
  </si>
  <si>
    <t>A New Soft Computing Model for Estimating and Controlling Blast-Produced Ground Vibration Based on Hierarchical K-Means Clustering and Cubist Algorithms</t>
  </si>
  <si>
    <t>Developing an XGBoost model to predict blast-induced peak particle velocity in an open-pit mine: a case study</t>
  </si>
  <si>
    <t>Prediction of Blast-Induced Ground Vibration in an Open-Pit Mine by a Novel Hybrid Model Based on Clustering and Artificial Neural Network</t>
  </si>
  <si>
    <t>Prediction of ultimate bearing capacity through various novel evolutionary and neural network models</t>
  </si>
  <si>
    <t>Optimizing Levenberg–Marquardt backpropagation technique in predicting factor of safety of slopes after two-dimensional OptumG2 analysis</t>
  </si>
  <si>
    <t>Neuro-genetic, neuro-imperialism and genetic programing models in predicting ultimate bearing capacity of pile</t>
  </si>
  <si>
    <t>Novel Soft Computing Model for Predicting Blast-Induced Ground Vibration in Open-Pit Mines Based on Particle Swarm Optimization and XGBoost</t>
  </si>
  <si>
    <t>Composition and Morphology Characteristics of Magnetic Fractions of Coal Fly Ash Wastes Processed in High-Temperature Exposure in Thermal Power Plants</t>
  </si>
  <si>
    <t>A comparison of advanced computational models and experimental techniques in predicting blast-induced ground vibration in open-pit coal mine</t>
  </si>
  <si>
    <t>A Novel Artificial Intelligence Approach to Predict Blast-Induced Ground Vibration in Open-Pit Mines Based on the Firefly Algorithm and Artificial Neural Network</t>
  </si>
  <si>
    <t>Estimating PM10 Concentration from Drilling Operations in Open-Pit Mines Using an Assembly of SVR and PSO</t>
  </si>
  <si>
    <t>Predicting blast-induced peak particle velocity using BGAMs, ANN and SVM: a case study at the Nui Beo open-pit coal mine in Vietnam</t>
  </si>
  <si>
    <t>A New Technique to Predict Fly-rock in Bench Blasting Based on an Ensemble of Support Vector Regression and GLMNET</t>
  </si>
  <si>
    <t>A novel approach in adsorption of heavy metal ions from aqueous solution using synthesized MCM-41 from coal bottom ash</t>
  </si>
  <si>
    <t>A novel artificial intelligence technique for analyzing slope stability using PSO-CA model</t>
  </si>
  <si>
    <t>A Novel Swarm Intelligence—Harris Hawks Optimization for Spatial Assessment of Landslide Susceptibility</t>
  </si>
  <si>
    <t>Forecasting mining capital cost for open-pit mining projects based on artificial neural network approach</t>
  </si>
  <si>
    <t>Prediction of Pullout Behavior of Belled Piles through Various Machine Learning Modelling Techniques</t>
  </si>
  <si>
    <t>Computational Intelligence Model for Estimating Intensity of Blast-Induced Ground Vibration in a Mine Based on Imperialist Competitive and Extreme Gradient Boosting Algorithms</t>
  </si>
  <si>
    <t>Fine-tuning of neural computing using whale optimization algorithm for predicting compressive strength of concrete</t>
  </si>
  <si>
    <t>A Novel Hybrid Model for Predicting Blast-Induced Ground Vibration Based on k-Nearest Neighbors and Particle Swarm Optimization</t>
  </si>
  <si>
    <t>Toward a state-of-the-art of fly-rock prediction technology in open-pit mines using EANNs model</t>
  </si>
  <si>
    <t>Prediction of Blast-Induced Ground Vibration Intensity in Open-Pit Mines Using Unmanned Aerial Vehicle and a Novel Intelligence System</t>
  </si>
  <si>
    <t>Estimation of Blast-Induced Air Overpressure in Quarry Mines Using Cubist-Based Genetic Algorithm</t>
  </si>
  <si>
    <t>Prediction of Blast-Induced Ground Vibration in Open-Pit Mines Using a New Technique Based on Imperialist Competitive Algorithm and M5Rules</t>
  </si>
  <si>
    <t>Nonlinear evolutionary swarm intelligence of grasshopper optimization algorithm and gray wolf optimization for weight adjustment of neural network</t>
  </si>
  <si>
    <t>A Novel Artificial Intelligence Technique to Estimate the Gross Calorific Value of Coal Based on Meta-Heuristic and Support Vector Regression Algorithms</t>
  </si>
  <si>
    <t>Two novel neural-evolutionary predictive techniques of dragonfly algorithm (DA) and biogeography-based optimization (BBO) for landslide susceptibility analysis</t>
  </si>
  <si>
    <t> Experimental and analytical analysis of the effect of fibre treatment on the thermomechanicalbehaviour of continuous carbon textile subjected to simultaneous elevated temperature and uniaxial tensile loadings</t>
  </si>
  <si>
    <t>Mesoscale experimental investigation of thermomechanicalbehaviour of the carbon textile reinforced refractory concrete under simultaneous mechanical loading and elevated temperature</t>
  </si>
  <si>
    <t>A new cavability assessment for Longwall Top Coal Caving from discontinuum numerical analysis</t>
  </si>
  <si>
    <t>Improving Accuracy of Altimeter-derived Marine Gravity Anomalies for Geological Structure Research in the Vietnam South-Central Continental Shelf and Adjacent Areas</t>
  </si>
  <si>
    <t>A high-resolution gravimetric quasigeoid model for Vietnam</t>
  </si>
  <si>
    <t>Integrating Sentinel-1A SAR data and GIS to estimate aboveground biomass and carbon accumulation for tropical forest types in Thuan Chau district, Vietnam</t>
  </si>
  <si>
    <t>On-line Smoothing and Error Modelling for Integration of GNSS and Visual Odometry</t>
  </si>
  <si>
    <t>Downscaling Gridded DEMs Using the Hopfield Neural Network</t>
  </si>
  <si>
    <t>A hybrid computational intelligence approach for predicting soil shear strength for urban housing construction: a case study at Vinhomes Imperia project, Hai Phong city (Vietnam)</t>
  </si>
  <si>
    <t>Advanced soft computing techniques for predicting soil compression coefficient in engineering project: a comparative study</t>
  </si>
  <si>
    <t>A New Approach of Hybrid Bee Colony Optimized Neural Computing to Estimate the Soil Compression Coefficient for a Housing Construction Project</t>
  </si>
  <si>
    <t>Utilizing Coal Bottom Ash from Thermal Power Plants in Vietnam as Partial Replacement of Aggregates in Concrete Pavement</t>
  </si>
  <si>
    <t>An Experimental Study of Reusing Coal Ash for Base Course of Road Pavement in Viet Nam</t>
  </si>
  <si>
    <t>Investigation into Groundwater Resources in Southetn Part of the Rad River’s Delta Plain, Vietnam by the Use of Isotopic Techniques</t>
  </si>
  <si>
    <t>Estimating groundwater recharge for Hanoi, Vietnam</t>
  </si>
  <si>
    <t>Mineralogical and geochemical constraints on the origin and evolution of albitites from Dmytrivka at the Oktiabrski complex, Southeast Ukraine</t>
  </si>
  <si>
    <t>Cambrian intra–oceanic arc trondhjemite and tonalite in the Tam Ky–Phuoc Son Suture Zone, central Vietnam: Implications for the early Paleozoic assembly of the Indochina Block</t>
  </si>
  <si>
    <t>Determination of Abundances of Fifty‐Two Elements in Natural Waters by ICP‐MS with Freeze‐Drying Pre‐concentration</t>
  </si>
  <si>
    <t>Does Neoproterozoic Nam Co Formation in Northwest Vietnam belong to South China or Indochina?</t>
  </si>
  <si>
    <t>Drought and Human impacts on land use and land cover change in a Vietnamese coastal area</t>
  </si>
  <si>
    <t>Thermal Fluctuations in the Phase Structure of the Excitonic Insulator Charge Density Wave State in the Extended Falicov-Kimball Model</t>
  </si>
  <si>
    <t>Synthesis and characterization of NaYF4:Yb3+,Er3+@silica-N¼folic acid nanocomplex for bioimaginable detecting MCF-7 breast cancer cells</t>
  </si>
  <si>
    <r>
      <t>Structural, Electrical, and Magnetic Properties of Bi</t>
    </r>
    <r>
      <rPr>
        <vertAlign val="subscript"/>
        <sz val="12"/>
        <color theme="1"/>
        <rFont val="Times New Roman"/>
        <family val="1"/>
      </rPr>
      <t>0.90</t>
    </r>
    <r>
      <rPr>
        <sz val="12"/>
        <color theme="1"/>
        <rFont val="Times New Roman"/>
        <family val="1"/>
      </rPr>
      <t>Nd</t>
    </r>
    <r>
      <rPr>
        <vertAlign val="subscript"/>
        <sz val="12"/>
        <color theme="1"/>
        <rFont val="Times New Roman"/>
        <family val="1"/>
      </rPr>
      <t>0.10</t>
    </r>
    <r>
      <rPr>
        <sz val="12"/>
        <color theme="1"/>
        <rFont val="Times New Roman"/>
        <family val="1"/>
      </rPr>
      <t>Fe</t>
    </r>
    <r>
      <rPr>
        <vertAlign val="subscript"/>
        <sz val="12"/>
        <color theme="1"/>
        <rFont val="Times New Roman"/>
        <family val="1"/>
      </rPr>
      <t>0.98</t>
    </r>
    <r>
      <rPr>
        <sz val="12"/>
        <color theme="1"/>
        <rFont val="Times New Roman"/>
        <family val="1"/>
      </rPr>
      <t>TM</t>
    </r>
    <r>
      <rPr>
        <vertAlign val="subscript"/>
        <sz val="12"/>
        <color theme="1"/>
        <rFont val="Times New Roman"/>
        <family val="1"/>
      </rPr>
      <t>0.02</t>
    </r>
    <r>
      <rPr>
        <sz val="12"/>
        <color theme="1"/>
        <rFont val="Times New Roman"/>
        <family val="1"/>
      </rPr>
      <t>O</t>
    </r>
    <r>
      <rPr>
        <vertAlign val="subscript"/>
        <sz val="12"/>
        <color theme="1"/>
        <rFont val="Times New Roman"/>
        <family val="1"/>
      </rPr>
      <t>3</t>
    </r>
    <r>
      <rPr>
        <sz val="12"/>
        <color theme="1"/>
        <rFont val="Times New Roman"/>
        <family val="1"/>
      </rPr>
      <t xml:space="preserve"> (TM = Mn, Co, Ni, and Cu) Materials</t>
    </r>
  </si>
  <si>
    <r>
      <t xml:space="preserve">Discovery of cycloartane-typetriterpene saponins from </t>
    </r>
    <r>
      <rPr>
        <i/>
        <sz val="12"/>
        <color theme="1"/>
        <rFont val="Times New Roman"/>
        <family val="1"/>
      </rPr>
      <t>Mussaenda glabra</t>
    </r>
    <r>
      <rPr>
        <sz val="12"/>
        <color theme="1"/>
        <rFont val="Times New Roman"/>
        <family val="1"/>
      </rPr>
      <t>, 33, 39-45, 2019.</t>
    </r>
  </si>
  <si>
    <t>Fabrication of Porous Hydroxyapatite Granules as an Effective Adsorbent for the Removal of Aqueous Pb(II) Ions</t>
  </si>
  <si>
    <t>Multi-band and broadband metamaterial perfect absorber based on conductive polymer and near-field coupling</t>
  </si>
  <si>
    <t>A Novel Approach for Fabricating LaMnO3 Thin Films Using Combined Microwave Combustion and Pulsed Electron Deposition Techniques</t>
  </si>
  <si>
    <t>Geological and geophysical studies of the Agoudal impact structure (Central High Atlas, Morocco): New evidence for crater size and age.</t>
  </si>
  <si>
    <t>Late Permian – Triassic granitic rocks of Vietnam: the Muong Lat example</t>
  </si>
  <si>
    <t>An assessment of natural radioactivity in the Namxe Rare earth deposit, Laichau province, Vietnam"</t>
  </si>
  <si>
    <t>Behaviors of crack propagation of rock-like material with different jointed thickness</t>
  </si>
  <si>
    <t>Accurate exploration of karst geology based on the land sonar method</t>
  </si>
  <si>
    <t>Experimental assessment of subgrade stiffness of lateritic soils treated with crushed waste plastics and ceramics for pavement foundation</t>
  </si>
  <si>
    <t>Strength of pozzolan soil blend in chemically improved lateritic soil for pavement base material purpose</t>
  </si>
  <si>
    <t>Recycling and reuse of solid wastes; a hub for ecofriendly, ecoefficient and sustainable soil, concrete, wastewater and pavement reengineering</t>
  </si>
  <si>
    <t>Sorptivity, swelling, shrinkage, compression and durability of quarry dust treated soft soils for moisture bound pavement geotechnics</t>
  </si>
  <si>
    <t>Generalized Review on EVD and Constraints Simplex Method of Materials Properties Optimization for Civil Engineering</t>
  </si>
  <si>
    <t xml:space="preserve">Adaptation of Ohia pozzolan soil on cemented lateritic soil as base material improvement  </t>
  </si>
  <si>
    <t>Investigation of behavior of footings over rigid inclusion-reinforced soft soil: experimental and numerical approaches</t>
  </si>
  <si>
    <t>Mesoscale approach to numerical modelling of thermo-mechanical behaviour of concrete at high temperature</t>
  </si>
  <si>
    <t>Utilization of marine dredged soil in controlled low-strength material used as a thermal grout in geothermal systems</t>
  </si>
  <si>
    <t>Development of a new cementless binder for controlled low strength material (CLSM) using entirely by-products</t>
  </si>
  <si>
    <t>Feasibility of Reusing Marine Dredged Clay Stabilized by a Combination of By-Products in Coastal Road Construction</t>
  </si>
  <si>
    <t>Experimental study on the efficacy of water infusion for underground mining of a coal seam</t>
  </si>
  <si>
    <t>Stabilization of a residual granitic soil using various new green binders</t>
  </si>
  <si>
    <t>Evaluation of erosion resistance capacity on compacted weathered granite soil using non-destructive tests</t>
  </si>
  <si>
    <t>Utilization of controlled low strength material (CLSM) as a novel grout for geothermal systems: Laboratory and field experiments</t>
  </si>
  <si>
    <t>Effects of lining joints on the stability of roadways in Vietnamese coal mines</t>
  </si>
  <si>
    <t>Impact of pre-existent Qanats on ground settlements due to mechanized tunneling</t>
  </si>
  <si>
    <t>Lining performance optimization of sub-rectangular tunnels using the Hyperstatic Reaction Method</t>
  </si>
  <si>
    <t>Control Technology for Coal Roadway with Mudstone Interlayer in Nui Beo Coal Mine</t>
  </si>
  <si>
    <t>Analysis the effects of the degree of saturation on the slopes stability using modelling and numerical simulation</t>
  </si>
  <si>
    <t>Gaussian modeling-based multichannel audio source separation exploiting generic source spectral model</t>
  </si>
  <si>
    <t>Development of HUMGEOSTAT: A new Geological Tool for Geostaticssical Analysis of Mineral Deposit: A case stydy at Sin Quyen Mine (northern Vietnam)</t>
  </si>
  <si>
    <t>Flash flood susceptibility modeling using an optimized fuzzy rule based feature selection technique and tree based ensemble methods</t>
  </si>
  <si>
    <t>A novel hybrid approach based on a swarm intelligence optimized extreme learning machine for flash flood susceptibility mapping</t>
  </si>
  <si>
    <t>A New Intelligence Approach Based on GIS-Based Multivariate Adaptive Regression Splines and Metaheuristic optimization for Predicting Flash Flood Susceptible Areas at High-frequency Tropical Typhoon Area</t>
  </si>
  <si>
    <t>Understanding the AC conductivity and permittivity of trapdoor chabazites for future development of next-generation gas sensors</t>
  </si>
  <si>
    <t>Hydro-geochemical characteristics of the Groundwater resources in the southern part of the Red River's Delta plain, Vietnam</t>
  </si>
  <si>
    <t>Adsorbed complex and laboratory geotechnics of Quarry Dust (QD) stabilized lateritic soils</t>
  </si>
  <si>
    <t>Structural analysis of consolidation settlement behaviour of soil treated with alternative cementing materials for foundation purposes</t>
  </si>
  <si>
    <t>Research on transmission efficiency of high power hydro-iscous clutch</t>
  </si>
  <si>
    <t>Provenance, routing and weathering history of heavy minerals from coastal placer deposits of southern Vietnam</t>
  </si>
  <si>
    <t>A Tentative Record of Mid-Holocene Sea-Level Highstand and Barrier Overwash from the Cam River Mouth, Vietnam</t>
  </si>
  <si>
    <t>Dual-band isotropic metamaterial absorber based on near-field interaction in the Ku band</t>
  </si>
  <si>
    <t>Improvement of the corrosion protection of polypyrrole coating for CT3 mild steel with 10-camphorsulfonic acid and molybdate as inhibitor dopants</t>
  </si>
  <si>
    <t>The interactive effect of the season and estuary position on the concentration of persistent organic pollutants in water and sediment from the Cua Dai estuary in Vietnam</t>
  </si>
  <si>
    <t>Transitions in diatom assemblages and pigments through dry and wet season conditions in the Red River, Hanoi (Vietnam)</t>
  </si>
  <si>
    <t>Design and performance of a coarse media, high hydraulic load polishing wetland for steel industry wastewater</t>
  </si>
  <si>
    <t>Self-stress sensing smart concrete containing fine steel slag aggregates and steel fibers under high compressive stress</t>
  </si>
  <si>
    <t>Mechanical and durability properties of magnesium silicate hydrate binder concrete</t>
  </si>
  <si>
    <t>Review of mobile laser scanning target‐free registration methods for urban areas using improved error metrics</t>
  </si>
  <si>
    <t>Seasonal, Spatial Variation, and Potential Sources of Organochlorine Pesticides in Water and Sediment in the Lower Reaches of the Dong Nai River System in Vietnam</t>
  </si>
  <si>
    <t>DANH MỤC THƯỞNG BÀI BÁO CÔNG BỐ TRÊN CÁC TẠP CHÍ UY TÍN TRONG DANH MỤC ISI, SCI, SCIE NĂM 2019</t>
  </si>
  <si>
    <r>
      <t xml:space="preserve">Vũ Đình Toàn </t>
    </r>
    <r>
      <rPr>
        <sz val="12"/>
        <color theme="1"/>
        <rFont val="Times New Roman"/>
        <family val="1"/>
      </rPr>
      <t xml:space="preserve">(tác giả chính, liên hệ), </t>
    </r>
    <r>
      <rPr>
        <sz val="12"/>
        <rFont val="Times New Roman"/>
        <family val="1"/>
      </rPr>
      <t>Sean Bruinsma</t>
    </r>
    <r>
      <rPr>
        <sz val="12"/>
        <color theme="1"/>
        <rFont val="Times New Roman"/>
        <family val="1"/>
      </rPr>
      <t xml:space="preserve">, </t>
    </r>
    <r>
      <rPr>
        <sz val="12"/>
        <rFont val="Times New Roman"/>
        <family val="1"/>
      </rPr>
      <t>Sylvain Bonvalot</t>
    </r>
  </si>
  <si>
    <r>
      <rPr>
        <b/>
        <sz val="12"/>
        <color rgb="FF000000"/>
        <rFont val="Times New Roman"/>
        <family val="1"/>
      </rPr>
      <t>Lê Tiến Dũng</t>
    </r>
    <r>
      <rPr>
        <sz val="12"/>
        <color rgb="FF000000"/>
        <rFont val="Times New Roman"/>
        <family val="1"/>
      </rPr>
      <t xml:space="preserve"> (tác giả chính), Zhang Chengguo, Oh Joung, Mitra Rudrajit, Hebblewhite Bruce.
</t>
    </r>
  </si>
  <si>
    <r>
      <t xml:space="preserve">Trần Tuấn Dũng, R. G. Kulinich, </t>
    </r>
    <r>
      <rPr>
        <b/>
        <sz val="12"/>
        <color rgb="FF000000"/>
        <rFont val="Times New Roman"/>
        <family val="1"/>
      </rPr>
      <t>Nguyễn Văn Sáng</t>
    </r>
    <r>
      <rPr>
        <sz val="12"/>
        <color rgb="FF000000"/>
        <rFont val="Times New Roman"/>
        <family val="1"/>
      </rPr>
      <t xml:space="preserve"> (Đồng tác giả), Bui Cong Que, Nguyen Ba Dai, Nguyen Kim Dung, Tran Tuan Duong, Tran Trong Lap</t>
    </r>
  </si>
  <si>
    <r>
      <t xml:space="preserve">Dương Thành Trung </t>
    </r>
    <r>
      <rPr>
        <sz val="12"/>
        <color theme="1"/>
        <rFont val="Times New Roman"/>
        <family val="1"/>
      </rPr>
      <t>(tác giả chính, liên hệ)</t>
    </r>
    <r>
      <rPr>
        <b/>
        <sz val="12"/>
        <color theme="1"/>
        <rFont val="Times New Roman"/>
        <family val="1"/>
      </rPr>
      <t>,</t>
    </r>
    <r>
      <rPr>
        <sz val="12"/>
        <color theme="1"/>
        <rFont val="Times New Roman"/>
        <family val="1"/>
      </rPr>
      <t xml:space="preserve"> Kai-Wei Chiang and Dinh Thuan Le</t>
    </r>
  </si>
  <si>
    <r>
      <t xml:space="preserve">Harry Williams, Hoàng Văn Long , Patrick Elliott, </t>
    </r>
    <r>
      <rPr>
        <b/>
        <sz val="12"/>
        <color theme="1"/>
        <rFont val="Times New Roman"/>
        <family val="1"/>
      </rPr>
      <t xml:space="preserve">Nguyễn Hữu Hiệp </t>
    </r>
    <r>
      <rPr>
        <sz val="12"/>
        <color theme="1"/>
        <rFont val="Times New Roman"/>
        <family val="1"/>
      </rPr>
      <t>(Đồng tác giả) , Mạnh Hà</t>
    </r>
  </si>
  <si>
    <r>
      <rPr>
        <b/>
        <sz val="12"/>
        <color rgb="FF000000"/>
        <rFont val="Times New Roman"/>
        <family val="1"/>
      </rPr>
      <t>Nguyễn Hữu Hiệp</t>
    </r>
    <r>
      <rPr>
        <sz val="12"/>
        <color rgb="FF000000"/>
        <rFont val="Times New Roman"/>
        <family val="1"/>
      </rPr>
      <t xml:space="preserve"> (tác giả chính, liên hệ), Andrew Carter, Hoàng Văn Long, Vũ Trường Sơn</t>
    </r>
  </si>
  <si>
    <r>
      <rPr>
        <b/>
        <sz val="12"/>
        <color rgb="FF000000"/>
        <rFont val="Times New Roman"/>
        <family val="1"/>
      </rPr>
      <t>Phạm Thị Nhàn</t>
    </r>
    <r>
      <rPr>
        <sz val="12"/>
        <color rgb="FF000000"/>
        <rFont val="Times New Roman"/>
        <family val="1"/>
      </rPr>
      <t xml:space="preserve">, Xu Xi , Sanda Suresh, (tác giả chính)
</t>
    </r>
  </si>
  <si>
    <r>
      <t>Seon Yeol Lee,</t>
    </r>
    <r>
      <rPr>
        <b/>
        <sz val="12"/>
        <color rgb="FF000000"/>
        <rFont val="Times New Roman"/>
        <family val="1"/>
      </rPr>
      <t xml:space="preserve"> Lê Huy Việt</t>
    </r>
    <r>
      <rPr>
        <sz val="12"/>
        <color rgb="FF000000"/>
        <rFont val="Times New Roman"/>
        <family val="1"/>
      </rPr>
      <t xml:space="preserve">, Dong Joo Kim, (đồng tác giả)
</t>
    </r>
  </si>
  <si>
    <r>
      <t xml:space="preserve">K.C Onyelowe, </t>
    </r>
    <r>
      <rPr>
        <b/>
        <sz val="12"/>
        <color rgb="FF000000"/>
        <rFont val="Times New Roman"/>
        <family val="1"/>
      </rPr>
      <t>Bùi Văn Đức, Nguyễn Văn Mạnh</t>
    </r>
    <r>
      <rPr>
        <sz val="12"/>
        <color rgb="FF000000"/>
        <rFont val="Times New Roman"/>
        <family val="1"/>
      </rPr>
      <t xml:space="preserve">, Charles Ezugwu, Talal Amhadi, Felix Sosa, Wei Wu, </t>
    </r>
    <r>
      <rPr>
        <b/>
        <sz val="12"/>
        <color rgb="FF000000"/>
        <rFont val="Times New Roman"/>
        <family val="1"/>
      </rPr>
      <t>Tạ Đức Thịnh</t>
    </r>
    <r>
      <rPr>
        <sz val="12"/>
        <color rgb="FF000000"/>
        <rFont val="Times New Roman"/>
        <family val="1"/>
      </rPr>
      <t>, Francis Orji</t>
    </r>
  </si>
  <si>
    <r>
      <t xml:space="preserve">K.C Onyelowe, Talal Amhadi, Charles Ezugwu, </t>
    </r>
    <r>
      <rPr>
        <b/>
        <sz val="12"/>
        <color rgb="FF000000"/>
        <rFont val="Times New Roman"/>
        <family val="1"/>
      </rPr>
      <t>Bùi Văn Đức</t>
    </r>
    <r>
      <rPr>
        <sz val="12"/>
        <color rgb="FF000000"/>
        <rFont val="Times New Roman"/>
        <family val="1"/>
      </rPr>
      <t xml:space="preserve">, Felix Sosa, Julian Aririguzo
</t>
    </r>
  </si>
  <si>
    <r>
      <t xml:space="preserve">K.C Onyelowe; George Alaneme, </t>
    </r>
    <r>
      <rPr>
        <b/>
        <sz val="12"/>
        <color theme="1"/>
        <rFont val="Times New Roman"/>
        <family val="1"/>
      </rPr>
      <t xml:space="preserve">Bùi Văn Đức., Nguyễn Văn Mạnh </t>
    </r>
    <r>
      <rPr>
        <sz val="12"/>
        <color theme="1"/>
        <rFont val="Times New Roman"/>
        <family val="1"/>
      </rPr>
      <t>(đồng tác giả), Charles Ezugwu, Talal Amhadi, Felix Sosa, et al</t>
    </r>
  </si>
  <si>
    <r>
      <t xml:space="preserve">K. Onyelowe; </t>
    </r>
    <r>
      <rPr>
        <b/>
        <sz val="12"/>
        <color rgb="FF000000"/>
        <rFont val="Times New Roman"/>
        <family val="1"/>
      </rPr>
      <t>Bùi Văn Đức</t>
    </r>
    <r>
      <rPr>
        <sz val="12"/>
        <color rgb="FF000000"/>
        <rFont val="Times New Roman"/>
        <family val="1"/>
      </rPr>
      <t xml:space="preserve"> (đồng tác giả), Charles Ezugwu, Talal Amhadi, Felix Sosa
</t>
    </r>
  </si>
  <si>
    <r>
      <t>Mohammad-Reza Baghban Golpasand, </t>
    </r>
    <r>
      <rPr>
        <b/>
        <sz val="12"/>
        <color theme="1"/>
        <rFont val="Times New Roman"/>
        <family val="1"/>
      </rPr>
      <t xml:space="preserve">Đỗ Ngọc Anh </t>
    </r>
    <r>
      <rPr>
        <sz val="12"/>
        <color theme="1"/>
        <rFont val="Times New Roman"/>
        <family val="1"/>
      </rPr>
      <t>(đồng tác giả), Daniel Dias</t>
    </r>
  </si>
  <si>
    <r>
      <t>Dianchun Du, Daniel Dias, </t>
    </r>
    <r>
      <rPr>
        <b/>
        <sz val="12"/>
        <color theme="1"/>
        <rFont val="Times New Roman"/>
        <family val="1"/>
      </rPr>
      <t xml:space="preserve">Đỗ Ngọc Anh </t>
    </r>
    <r>
      <rPr>
        <sz val="12"/>
        <color theme="1"/>
        <rFont val="Times New Roman"/>
        <family val="1"/>
      </rPr>
      <t>(đồng tác giả)</t>
    </r>
  </si>
  <si>
    <r>
      <rPr>
        <b/>
        <sz val="12"/>
        <color rgb="FF000000"/>
        <rFont val="Times New Roman"/>
        <family val="1"/>
      </rPr>
      <t>Bùi Văn Đức</t>
    </r>
    <r>
      <rPr>
        <sz val="12"/>
        <color rgb="FF000000"/>
        <rFont val="Times New Roman"/>
        <family val="1"/>
      </rPr>
      <t>, Onyelowe Kennedy</t>
    </r>
  </si>
  <si>
    <t>Q1</t>
  </si>
  <si>
    <t>1.209 (SJR)</t>
  </si>
  <si>
    <t xml:space="preserve"> Q1</t>
  </si>
  <si>
    <t>(kèm theo Quyết định số              , ngày           tháng     năm 2020)</t>
  </si>
  <si>
    <t>Đơn vị công tác</t>
  </si>
  <si>
    <t>Tác giả thuộc biên chế HUMG</t>
  </si>
  <si>
    <r>
      <t xml:space="preserve">Qi Sun, Fangwei Xie, Kuaidi Wan, Xinjian Gu, Jie Zhu, </t>
    </r>
    <r>
      <rPr>
        <b/>
        <sz val="12"/>
        <color rgb="FF000000"/>
        <rFont val="Times New Roman"/>
        <family val="1"/>
      </rPr>
      <t xml:space="preserve">Nguyễn Văn Xô </t>
    </r>
    <r>
      <rPr>
        <sz val="12"/>
        <color rgb="FF000000"/>
        <rFont val="Times New Roman"/>
        <family val="1"/>
      </rPr>
      <t xml:space="preserve">(đồng tác giả), Yun Wang
</t>
    </r>
  </si>
  <si>
    <r>
      <t xml:space="preserve">Xuan Bo Tran, </t>
    </r>
    <r>
      <rPr>
        <b/>
        <sz val="12"/>
        <color rgb="FF000000"/>
        <rFont val="Times New Roman"/>
        <family val="1"/>
      </rPr>
      <t xml:space="preserve">Nguyễn Văn Lại </t>
    </r>
    <r>
      <rPr>
        <sz val="12"/>
        <color rgb="FF000000"/>
        <rFont val="Times New Roman"/>
        <family val="1"/>
      </rPr>
      <t>(đồng tác giả), and Khanh Duong Tran</t>
    </r>
  </si>
  <si>
    <r>
      <rPr>
        <b/>
        <sz val="12"/>
        <color rgb="FF000000"/>
        <rFont val="Times New Roman"/>
        <family val="1"/>
      </rPr>
      <t xml:space="preserve">Nguyễn Văn Thịnh </t>
    </r>
    <r>
      <rPr>
        <sz val="12"/>
        <color rgb="FF000000"/>
        <rFont val="Times New Roman"/>
        <family val="1"/>
      </rPr>
      <t>(tác giả chính), Alina Santa Cruz, Sylvain S. Guillou, Mohamad N. Shiekh Elsouk and Jérôme Thiébot</t>
    </r>
  </si>
  <si>
    <r>
      <rPr>
        <b/>
        <sz val="12"/>
        <color rgb="FF000000"/>
        <rFont val="Times New Roman"/>
        <family val="1"/>
      </rPr>
      <t>Trần Danh Hùng</t>
    </r>
    <r>
      <rPr>
        <sz val="12"/>
        <color rgb="FF000000"/>
        <rFont val="Times New Roman"/>
        <family val="1"/>
      </rPr>
      <t xml:space="preserve"> (tác giả chính); Ting Yang; Ba Manh Le; Youqiang Yu</t>
    </r>
  </si>
  <si>
    <r>
      <rPr>
        <b/>
        <sz val="12"/>
        <color rgb="FF000000"/>
        <rFont val="Times New Roman"/>
        <family val="1"/>
      </rPr>
      <t>Kiều Duy Thông</t>
    </r>
    <r>
      <rPr>
        <sz val="12"/>
        <color rgb="FF000000"/>
        <rFont val="Times New Roman"/>
        <family val="1"/>
      </rPr>
      <t xml:space="preserve"> (tác giả chính) and Anton Kepic</t>
    </r>
  </si>
  <si>
    <r>
      <t xml:space="preserve">Huong Nguyen Vana, Tran Van Phong, Phan Trong Trinh, nnk, </t>
    </r>
    <r>
      <rPr>
        <b/>
        <sz val="12"/>
        <color theme="1"/>
        <rFont val="Times New Roman"/>
        <family val="1"/>
      </rPr>
      <t>Dương Văn Hào</t>
    </r>
    <r>
      <rPr>
        <sz val="12"/>
        <color theme="1"/>
        <rFont val="Times New Roman"/>
        <family val="1"/>
      </rPr>
      <t xml:space="preserve"> (đồng tác giả)</t>
    </r>
  </si>
  <si>
    <r>
      <rPr>
        <b/>
        <sz val="12"/>
        <color theme="1"/>
        <rFont val="Times New Roman"/>
        <family val="1"/>
      </rPr>
      <t>Nguyễn Khắc Long</t>
    </r>
    <r>
      <rPr>
        <sz val="12"/>
        <color theme="1"/>
        <rFont val="Times New Roman"/>
        <family val="1"/>
      </rPr>
      <t xml:space="preserve"> (tác giả chính), Véronique Wernert, André Morgado Lopes, Loïc Sorbier, Renaud Denoyel</t>
    </r>
  </si>
  <si>
    <r>
      <t xml:space="preserve">T. H. Truong, V. Cuong Do, N. Mai Do, T. Q. Hung, </t>
    </r>
    <r>
      <rPr>
        <b/>
        <sz val="12"/>
        <color theme="1"/>
        <rFont val="Times New Roman"/>
        <family val="1"/>
      </rPr>
      <t>Đoàn Văn Huấn</t>
    </r>
    <r>
      <rPr>
        <sz val="12"/>
        <color theme="1"/>
        <rFont val="Times New Roman"/>
        <family val="1"/>
      </rPr>
      <t xml:space="preserve"> (đồng tác giả), T. N. Nguyen, T. H. Doan, T. H. N. Le, T. Van Nguyen, L. G. Bach and Q. V. Tran</t>
    </r>
  </si>
  <si>
    <r>
      <rPr>
        <b/>
        <sz val="12"/>
        <color rgb="FF000000"/>
        <rFont val="Times New Roman"/>
        <family val="1"/>
      </rPr>
      <t>Hồ Văn Sơn</t>
    </r>
    <r>
      <rPr>
        <sz val="12"/>
        <color rgb="FF000000"/>
        <rFont val="Times New Roman"/>
        <family val="1"/>
      </rPr>
      <t xml:space="preserve"> (tác giả chính, tác giả liên hệ), Baptiste Bouillot, Jérome Douzet, Saheb Maghsoodloo-Babakhani, Jean-Michel Herri
</t>
    </r>
  </si>
  <si>
    <r>
      <t>Saheb Maghsoodloo-Babakhani,</t>
    </r>
    <r>
      <rPr>
        <b/>
        <sz val="12"/>
        <color rgb="FF000000"/>
        <rFont val="Times New Roman"/>
        <family val="1"/>
      </rPr>
      <t xml:space="preserve"> Hồ Văn Sơn</t>
    </r>
    <r>
      <rPr>
        <sz val="12"/>
        <color rgb="FF000000"/>
        <rFont val="Times New Roman"/>
        <family val="1"/>
      </rPr>
      <t xml:space="preserve"> (đồng tác giả), Baptiste Bouillot, Jérome Douzet, Jean-Michel Herri
</t>
    </r>
  </si>
  <si>
    <r>
      <t>Thien VuongNguyen, PhuongNguyen Tri, SohrabAzizi, Tran Chien Dang, Duc MinhHoang, Thu HaHoang,</t>
    </r>
    <r>
      <rPr>
        <b/>
        <sz val="12"/>
        <color rgb="FF000000"/>
        <rFont val="Times New Roman"/>
        <family val="1"/>
      </rPr>
      <t xml:space="preserve"> Nguyễn Thị Linh</t>
    </r>
    <r>
      <rPr>
        <sz val="12"/>
        <color rgb="FF000000"/>
        <rFont val="Times New Roman"/>
        <family val="1"/>
      </rPr>
      <t xml:space="preserve"> (Đồng tác giả), Thuy Thi LeBui, Viet HungDang, Ngọc LinhNguyen, The TamLe, Thi Ngoc LinhNguyen, Quoc TrungVu, Dai LamTran, Thi My LinhDang, Le TrongLu </t>
    </r>
  </si>
  <si>
    <r>
      <t xml:space="preserve">Bùi Xuân Nam, </t>
    </r>
    <r>
      <rPr>
        <sz val="12"/>
        <color theme="1"/>
        <rFont val="Times New Roman"/>
        <family val="1"/>
      </rPr>
      <t>Mohammed Abdullahi Muazu, Hoang Nguyen</t>
    </r>
  </si>
  <si>
    <r>
      <t xml:space="preserve">Hoang Nguyen, </t>
    </r>
    <r>
      <rPr>
        <b/>
        <sz val="12"/>
        <color theme="1"/>
        <rFont val="Times New Roman"/>
        <family val="1"/>
      </rPr>
      <t>Bùi Xuân Nam,</t>
    </r>
    <r>
      <rPr>
        <sz val="12"/>
        <color theme="1"/>
        <rFont val="Times New Roman"/>
        <family val="1"/>
      </rPr>
      <t xml:space="preserve"> Hossein Moayedi</t>
    </r>
  </si>
  <si>
    <r>
      <t xml:space="preserve">Zhenyan Luo, </t>
    </r>
    <r>
      <rPr>
        <b/>
        <sz val="12"/>
        <color theme="1"/>
        <rFont val="Times New Roman"/>
        <family val="1"/>
      </rPr>
      <t>Bùi Xuân Nam</t>
    </r>
    <r>
      <rPr>
        <sz val="12"/>
        <color theme="1"/>
        <rFont val="Times New Roman"/>
        <family val="1"/>
      </rPr>
      <t>, Hoang Nguyen, Hossein Moayedi</t>
    </r>
  </si>
  <si>
    <r>
      <t>Ziwei Ding, Hoang Nguyen</t>
    </r>
    <r>
      <rPr>
        <b/>
        <sz val="12"/>
        <color theme="1"/>
        <rFont val="Times New Roman"/>
        <family val="1"/>
      </rPr>
      <t>,</t>
    </r>
    <r>
      <rPr>
        <sz val="12"/>
        <color theme="1"/>
        <rFont val="Times New Roman"/>
        <family val="1"/>
      </rPr>
      <t xml:space="preserve"> </t>
    </r>
    <r>
      <rPr>
        <b/>
        <sz val="12"/>
        <color theme="1"/>
        <rFont val="Times New Roman"/>
        <family val="1"/>
      </rPr>
      <t>Bùi Xuân Nam</t>
    </r>
    <r>
      <rPr>
        <sz val="12"/>
        <color theme="1"/>
        <rFont val="Times New Roman"/>
        <family val="1"/>
      </rPr>
      <t xml:space="preserve"> (đồng tác giả), Jian Zhou, Hossein Moayedi</t>
    </r>
  </si>
  <si>
    <r>
      <t>Qiancheng Fang, Hoang Nguyen</t>
    </r>
    <r>
      <rPr>
        <b/>
        <sz val="12"/>
        <color theme="1"/>
        <rFont val="Times New Roman"/>
        <family val="1"/>
      </rPr>
      <t xml:space="preserve">, Bùi Xuân Nam </t>
    </r>
    <r>
      <rPr>
        <sz val="12"/>
        <color theme="1"/>
        <rFont val="Times New Roman"/>
        <family val="1"/>
      </rPr>
      <t>(đồng tác giả), Trung Nguyen-Thoi</t>
    </r>
  </si>
  <si>
    <r>
      <rPr>
        <b/>
        <sz val="12"/>
        <color rgb="FF000000"/>
        <rFont val="Times New Roman"/>
        <family val="1"/>
      </rPr>
      <t xml:space="preserve">Đoàn Văn Huấn, </t>
    </r>
    <r>
      <rPr>
        <sz val="12"/>
        <color rgb="FF000000"/>
        <rFont val="Times New Roman"/>
        <family val="1"/>
      </rPr>
      <t>Karikkethu Prabhakaran, C. Petrillo and V. P. Ting</t>
    </r>
  </si>
  <si>
    <r>
      <rPr>
        <b/>
        <sz val="12"/>
        <color rgb="FF000000"/>
        <rFont val="Times New Roman"/>
        <family val="1"/>
      </rPr>
      <t xml:space="preserve">Đoàn Văn Huấn </t>
    </r>
    <r>
      <rPr>
        <sz val="12"/>
        <color rgb="FF000000"/>
        <rFont val="Times New Roman"/>
        <family val="1"/>
      </rPr>
      <t>(tác giả chính), A. Sartbaeva, J.-C. Eloi, S. Davis and V. P. Ting</t>
    </r>
  </si>
  <si>
    <r>
      <rPr>
        <b/>
        <sz val="12"/>
        <color rgb="FF000000"/>
        <rFont val="Times New Roman"/>
        <family val="1"/>
      </rPr>
      <t xml:space="preserve">Hồ Văn Sơn </t>
    </r>
    <r>
      <rPr>
        <sz val="12"/>
        <color rgb="FF000000"/>
        <rFont val="Times New Roman"/>
        <family val="1"/>
      </rPr>
      <t xml:space="preserve">(tác giả chính, tác giả liên hệ), Baptiste Bouillot, Daniel Garcia, Jérome Douzet, Ana Cameirao, Saheb Maghsoodloo-Babakhani, Jean-Michel Herri
</t>
    </r>
  </si>
  <si>
    <r>
      <t xml:space="preserve">Hossein Moayedi, Arash Moatamediyan, </t>
    </r>
    <r>
      <rPr>
        <b/>
        <sz val="12"/>
        <color theme="1"/>
        <rFont val="Times New Roman"/>
        <family val="1"/>
      </rPr>
      <t>Nguyễn Hoàng</t>
    </r>
    <r>
      <rPr>
        <sz val="12"/>
        <color theme="1"/>
        <rFont val="Times New Roman"/>
        <family val="1"/>
      </rPr>
      <t xml:space="preserve">, </t>
    </r>
    <r>
      <rPr>
        <b/>
        <sz val="12"/>
        <color theme="1"/>
        <rFont val="Times New Roman"/>
        <family val="1"/>
      </rPr>
      <t xml:space="preserve">Bùi Xuân Nam </t>
    </r>
    <r>
      <rPr>
        <sz val="12"/>
        <color theme="1"/>
        <rFont val="Times New Roman"/>
        <family val="1"/>
      </rPr>
      <t>(đồng tác giả), Dieu Tien Bui, Ahmad Safuan A. Rashid</t>
    </r>
  </si>
  <si>
    <r>
      <t>Wusi Chen, Payam Sarir,</t>
    </r>
    <r>
      <rPr>
        <b/>
        <sz val="12"/>
        <color theme="1"/>
        <rFont val="Times New Roman"/>
        <family val="1"/>
      </rPr>
      <t xml:space="preserve"> Bùi Xuân Nam, Nguyễn Hoàng</t>
    </r>
    <r>
      <rPr>
        <sz val="12"/>
        <color theme="1"/>
        <rFont val="Times New Roman"/>
        <family val="1"/>
      </rPr>
      <t>,</t>
    </r>
    <r>
      <rPr>
        <b/>
        <sz val="12"/>
        <color theme="1"/>
        <rFont val="Times New Roman"/>
        <family val="1"/>
      </rPr>
      <t xml:space="preserve"> </t>
    </r>
    <r>
      <rPr>
        <sz val="12"/>
        <color theme="1"/>
        <rFont val="Times New Roman"/>
        <family val="1"/>
      </rPr>
      <t>M. M. Tahir, Danial Jahed Armaghani</t>
    </r>
  </si>
  <si>
    <r>
      <t xml:space="preserve">Dieu Tien Bui, Hossein Moayedi, Bahareh Kalantar, Abdolreza Osouli, Biswajeet Pradhan, </t>
    </r>
    <r>
      <rPr>
        <b/>
        <sz val="12"/>
        <color theme="1"/>
        <rFont val="Times New Roman"/>
        <family val="1"/>
      </rPr>
      <t xml:space="preserve">Nguyễn Hoàng, </t>
    </r>
    <r>
      <rPr>
        <sz val="12"/>
        <color theme="1"/>
        <rFont val="Times New Roman"/>
        <family val="1"/>
      </rPr>
      <t>Ahmad Safuan A Rashid</t>
    </r>
  </si>
  <si>
    <r>
      <t xml:space="preserve">Dieu Tien Bui, Hossein Moayedi, Mu’azu Mohammed Abdullahi, Ahmad Safuan A Rashid, </t>
    </r>
    <r>
      <rPr>
        <b/>
        <sz val="12"/>
        <color theme="1"/>
        <rFont val="Times New Roman"/>
        <family val="1"/>
      </rPr>
      <t xml:space="preserve">Nguyễn Hoàng </t>
    </r>
    <r>
      <rPr>
        <sz val="12"/>
        <color theme="1"/>
        <rFont val="Times New Roman"/>
        <family val="1"/>
      </rPr>
      <t>(đồng tác giả)</t>
    </r>
  </si>
  <si>
    <r>
      <t xml:space="preserve">Dieu Tien Bui, Mu’azu Mohammed Abdullahi, Soheil Ghareh, Hossein Moayedi, </t>
    </r>
    <r>
      <rPr>
        <b/>
        <sz val="12"/>
        <color theme="1"/>
        <rFont val="Times New Roman"/>
        <family val="1"/>
      </rPr>
      <t xml:space="preserve">Nguyễn Hoàng </t>
    </r>
    <r>
      <rPr>
        <sz val="12"/>
        <color theme="1"/>
        <rFont val="Times New Roman"/>
        <family val="1"/>
      </rPr>
      <t>(đồng tác giả)</t>
    </r>
  </si>
  <si>
    <r>
      <t xml:space="preserve">Hossein Moayedi, </t>
    </r>
    <r>
      <rPr>
        <b/>
        <sz val="12"/>
        <color theme="1"/>
        <rFont val="Times New Roman"/>
        <family val="1"/>
      </rPr>
      <t xml:space="preserve">Nguyễn Hoàng </t>
    </r>
    <r>
      <rPr>
        <sz val="12"/>
        <color theme="1"/>
        <rFont val="Times New Roman"/>
        <family val="1"/>
      </rPr>
      <t>(đồng tác giả), Loke Kok Foong</t>
    </r>
  </si>
  <si>
    <r>
      <t xml:space="preserve">Hossein Moayedi, Abdolreza Osouli, Dieu Tien Bui, Loke Kok Foong, </t>
    </r>
    <r>
      <rPr>
        <b/>
        <sz val="12"/>
        <color theme="1"/>
        <rFont val="Times New Roman"/>
        <family val="1"/>
      </rPr>
      <t xml:space="preserve">Nguyễn Hoàng </t>
    </r>
    <r>
      <rPr>
        <sz val="12"/>
        <color theme="1"/>
        <rFont val="Times New Roman"/>
        <family val="1"/>
      </rPr>
      <t>(đồng tác giả), Bahareh Kalantar</t>
    </r>
  </si>
  <si>
    <r>
      <rPr>
        <b/>
        <sz val="12"/>
        <color rgb="FF000000"/>
        <rFont val="Times New Roman"/>
        <family val="1"/>
      </rPr>
      <t xml:space="preserve">Bùi Xuân Nam </t>
    </r>
    <r>
      <rPr>
        <sz val="12"/>
        <color rgb="FF000000"/>
        <rFont val="Times New Roman"/>
        <family val="1"/>
      </rPr>
      <t xml:space="preserve">(tác giả liên hệ), </t>
    </r>
    <r>
      <rPr>
        <b/>
        <sz val="12"/>
        <color rgb="FF000000"/>
        <rFont val="Times New Roman"/>
        <family val="1"/>
      </rPr>
      <t>Nguyễn Hoàng</t>
    </r>
    <r>
      <rPr>
        <sz val="12"/>
        <color rgb="FF000000"/>
        <rFont val="Times New Roman"/>
        <family val="1"/>
      </rPr>
      <t xml:space="preserve">, Hai-An Le, </t>
    </r>
    <r>
      <rPr>
        <b/>
        <sz val="12"/>
        <color rgb="FF000000"/>
        <rFont val="Times New Roman"/>
        <family val="1"/>
      </rPr>
      <t>Bùi Hoàng Bắc, Đỗ Ngọc Hoàn</t>
    </r>
  </si>
  <si>
    <r>
      <rPr>
        <b/>
        <sz val="12"/>
        <color rgb="FF000000"/>
        <rFont val="Times New Roman"/>
        <family val="1"/>
      </rPr>
      <t>Nguyễn Hoàng</t>
    </r>
    <r>
      <rPr>
        <sz val="12"/>
        <color rgb="FF000000"/>
        <rFont val="Times New Roman"/>
        <family val="1"/>
      </rPr>
      <t xml:space="preserve"> (tác giả liên hệ), </t>
    </r>
    <r>
      <rPr>
        <b/>
        <sz val="12"/>
        <color rgb="FF000000"/>
        <rFont val="Times New Roman"/>
        <family val="1"/>
      </rPr>
      <t>Bùi Xuân Nam, Trần Quang Hiếu</t>
    </r>
    <r>
      <rPr>
        <sz val="12"/>
        <color rgb="FF000000"/>
        <rFont val="Times New Roman"/>
        <family val="1"/>
      </rPr>
      <t>, Ngoc-Luan Mai</t>
    </r>
  </si>
  <si>
    <r>
      <rPr>
        <b/>
        <sz val="12"/>
        <color rgb="FF000000"/>
        <rFont val="Times New Roman"/>
        <family val="1"/>
      </rPr>
      <t>Nguyễn Hoàng</t>
    </r>
    <r>
      <rPr>
        <sz val="12"/>
        <color rgb="FF000000"/>
        <rFont val="Times New Roman"/>
        <family val="1"/>
      </rPr>
      <t xml:space="preserve"> (tác giả liên hệ), </t>
    </r>
    <r>
      <rPr>
        <b/>
        <sz val="12"/>
        <color rgb="FF000000"/>
        <rFont val="Times New Roman"/>
        <family val="1"/>
      </rPr>
      <t>Bùi Xuân Nam, Bùi Hoàng Bắc</t>
    </r>
    <r>
      <rPr>
        <sz val="12"/>
        <color rgb="FF000000"/>
        <rFont val="Times New Roman"/>
        <family val="1"/>
      </rPr>
      <t>, Dao Trong Cuong</t>
    </r>
  </si>
  <si>
    <r>
      <rPr>
        <b/>
        <sz val="12"/>
        <color rgb="FF000000"/>
        <rFont val="Times New Roman"/>
        <family val="1"/>
      </rPr>
      <t>Nguyễn Hoàng</t>
    </r>
    <r>
      <rPr>
        <sz val="12"/>
        <color rgb="FF000000"/>
        <rFont val="Times New Roman"/>
        <family val="1"/>
      </rPr>
      <t xml:space="preserve"> (tác giả liên hệ), Carsten Drebenstedt, </t>
    </r>
    <r>
      <rPr>
        <b/>
        <sz val="12"/>
        <color rgb="FF000000"/>
        <rFont val="Times New Roman"/>
        <family val="1"/>
      </rPr>
      <t>Bùi Xuân Nam</t>
    </r>
    <r>
      <rPr>
        <sz val="12"/>
        <color rgb="FF000000"/>
        <rFont val="Times New Roman"/>
        <family val="1"/>
      </rPr>
      <t>, Dieu Tien Bui</t>
    </r>
  </si>
  <si>
    <r>
      <t>Xiliang Zhang, Hoang Nguyen,</t>
    </r>
    <r>
      <rPr>
        <b/>
        <sz val="12"/>
        <color theme="1"/>
        <rFont val="Times New Roman"/>
        <family val="1"/>
      </rPr>
      <t xml:space="preserve"> Bùi Xuân Nam, Trần Quang Hiếu, Nguyễn Đình An</t>
    </r>
    <r>
      <rPr>
        <sz val="12"/>
        <color theme="1"/>
        <rFont val="Times New Roman"/>
        <family val="1"/>
      </rPr>
      <t>, Dieu Tien Bui, Hossein Moayedi</t>
    </r>
  </si>
  <si>
    <r>
      <t>Vũ Đình Hiếu, Bùi Hoàng Bắc</t>
    </r>
    <r>
      <rPr>
        <sz val="12"/>
        <color theme="1"/>
        <rFont val="Times New Roman"/>
        <family val="1"/>
      </rPr>
      <t xml:space="preserve">, Bahareh Kalantar, </t>
    </r>
    <r>
      <rPr>
        <b/>
        <sz val="12"/>
        <color theme="1"/>
        <rFont val="Times New Roman"/>
        <family val="1"/>
      </rPr>
      <t>Bùi Xuân Nam, Nguyễn Đình An, Lê Quý Thảo, Đỗ Ngọc Hoàn,</t>
    </r>
    <r>
      <rPr>
        <sz val="12"/>
        <color theme="1"/>
        <rFont val="Times New Roman"/>
        <family val="1"/>
      </rPr>
      <t xml:space="preserve"> Hoang Nguyen</t>
    </r>
  </si>
  <si>
    <r>
      <t xml:space="preserve">Yonghui Shang, Hoang Nguyen, </t>
    </r>
    <r>
      <rPr>
        <b/>
        <sz val="12"/>
        <color theme="1"/>
        <rFont val="Times New Roman"/>
        <family val="1"/>
      </rPr>
      <t xml:space="preserve">Bùi Xuân Nam, Trần Quang Hiếu, </t>
    </r>
    <r>
      <rPr>
        <sz val="12"/>
        <color theme="1"/>
        <rFont val="Times New Roman"/>
        <family val="1"/>
      </rPr>
      <t>Hossein Moayedi</t>
    </r>
  </si>
  <si>
    <r>
      <t xml:space="preserve">Bùi Xuân Nam </t>
    </r>
    <r>
      <rPr>
        <sz val="12"/>
        <color theme="1"/>
        <rFont val="Times New Roman"/>
        <family val="1"/>
      </rPr>
      <t xml:space="preserve">(tác giả liên hệ), Chang Woo Lee, Hoang Nguyen, </t>
    </r>
    <r>
      <rPr>
        <b/>
        <sz val="12"/>
        <color theme="1"/>
        <rFont val="Times New Roman"/>
        <family val="1"/>
      </rPr>
      <t>Bùi Hoàng Bắc, Nguyễn Quốc Long</t>
    </r>
    <r>
      <rPr>
        <sz val="12"/>
        <color theme="1"/>
        <rFont val="Times New Roman"/>
        <family val="1"/>
      </rPr>
      <t>,</t>
    </r>
    <r>
      <rPr>
        <b/>
        <sz val="12"/>
        <color theme="1"/>
        <rFont val="Times New Roman"/>
        <family val="1"/>
      </rPr>
      <t xml:space="preserve"> Lê Quý Thảo</t>
    </r>
    <r>
      <rPr>
        <sz val="12"/>
        <color theme="1"/>
        <rFont val="Times New Roman"/>
        <family val="1"/>
      </rPr>
      <t>, Van-Duc Nguyen, Ngoc-Bich Nguyen, Hossein Moayedi</t>
    </r>
  </si>
  <si>
    <r>
      <t>Hoang Nguyen,</t>
    </r>
    <r>
      <rPr>
        <b/>
        <sz val="12"/>
        <color theme="1"/>
        <rFont val="Times New Roman"/>
        <family val="1"/>
      </rPr>
      <t xml:space="preserve"> Bùi Xuân Nam, Trần Quang Hiếu, </t>
    </r>
    <r>
      <rPr>
        <sz val="12"/>
        <color theme="1"/>
        <rFont val="Times New Roman"/>
        <family val="1"/>
      </rPr>
      <t>Hossein Moayedi</t>
    </r>
  </si>
  <si>
    <r>
      <t>Hoang Nguyen,</t>
    </r>
    <r>
      <rPr>
        <b/>
        <sz val="12"/>
        <color theme="1"/>
        <rFont val="Times New Roman"/>
        <family val="1"/>
      </rPr>
      <t xml:space="preserve">Bùi Xuân Nam, Trần Quang Hiếu, </t>
    </r>
    <r>
      <rPr>
        <sz val="12"/>
        <color theme="1"/>
        <rFont val="Times New Roman"/>
        <family val="1"/>
      </rPr>
      <t>Hossein Moayedi</t>
    </r>
  </si>
  <si>
    <r>
      <t>Vũ Đình Hiếu, Hoang-Bac Bui, Bùi Xuân Nam, Nguyễn Đình An, Lê Quý Thảo, Đỗ Ngọc Hoàn,</t>
    </r>
    <r>
      <rPr>
        <sz val="12"/>
        <color theme="1"/>
        <rFont val="Times New Roman"/>
        <family val="1"/>
      </rPr>
      <t xml:space="preserve"> Hoang Nguyen</t>
    </r>
  </si>
  <si>
    <r>
      <t>Hongquan Guo, Hoang Nguyen</t>
    </r>
    <r>
      <rPr>
        <b/>
        <sz val="12"/>
        <color theme="1"/>
        <rFont val="Times New Roman"/>
        <family val="1"/>
      </rPr>
      <t xml:space="preserve">, Vũ Diệp Anh, Bùi Xuân Nam </t>
    </r>
    <r>
      <rPr>
        <sz val="12"/>
        <color theme="1"/>
        <rFont val="Times New Roman"/>
        <family val="1"/>
      </rPr>
      <t>(đồng tác giả)</t>
    </r>
  </si>
  <si>
    <r>
      <t>Bùi Xuân Nam,</t>
    </r>
    <r>
      <rPr>
        <sz val="12"/>
        <color theme="1"/>
        <rFont val="Times New Roman"/>
        <family val="1"/>
      </rPr>
      <t xml:space="preserve"> Pirat Jaroonpattanapong, Hoang Nguyen</t>
    </r>
    <r>
      <rPr>
        <b/>
        <sz val="12"/>
        <color theme="1"/>
        <rFont val="Times New Roman"/>
        <family val="1"/>
      </rPr>
      <t>, Trần Quang Hiếu, Nguyễn Quốc Long</t>
    </r>
  </si>
  <si>
    <r>
      <t>Hoang Nguyen</t>
    </r>
    <r>
      <rPr>
        <b/>
        <sz val="12"/>
        <color theme="1"/>
        <rFont val="Times New Roman"/>
        <family val="1"/>
      </rPr>
      <t>,</t>
    </r>
    <r>
      <rPr>
        <sz val="12"/>
        <color theme="1"/>
        <rFont val="Times New Roman"/>
        <family val="1"/>
      </rPr>
      <t xml:space="preserve"> </t>
    </r>
    <r>
      <rPr>
        <b/>
        <sz val="12"/>
        <color theme="1"/>
        <rFont val="Times New Roman"/>
        <family val="1"/>
      </rPr>
      <t>Bùi Xuân Nam</t>
    </r>
    <r>
      <rPr>
        <sz val="12"/>
        <color theme="1"/>
        <rFont val="Times New Roman"/>
        <family val="1"/>
      </rPr>
      <t>, Trung Nguyen-Thoi, Prashanth Ragam, Hossein Moayedi</t>
    </r>
  </si>
  <si>
    <r>
      <t xml:space="preserve">Bùi Xuân Nam </t>
    </r>
    <r>
      <rPr>
        <sz val="12"/>
        <color theme="1"/>
        <rFont val="Times New Roman"/>
        <family val="1"/>
      </rPr>
      <t>(tác giả đầu)</t>
    </r>
    <r>
      <rPr>
        <b/>
        <sz val="12"/>
        <color theme="1"/>
        <rFont val="Times New Roman"/>
        <family val="1"/>
      </rPr>
      <t xml:space="preserve">, </t>
    </r>
    <r>
      <rPr>
        <sz val="12"/>
        <color theme="1"/>
        <rFont val="Times New Roman"/>
        <family val="1"/>
      </rPr>
      <t>Yosoon Choi, Victor Atrushkevich</t>
    </r>
    <r>
      <rPr>
        <b/>
        <sz val="12"/>
        <color theme="1"/>
        <rFont val="Times New Roman"/>
        <family val="1"/>
      </rPr>
      <t>, Nguyễn Hoàng, Trần Quang Hiếu, Nguyễn Quốc Long</t>
    </r>
    <r>
      <rPr>
        <sz val="12"/>
        <color theme="1"/>
        <rFont val="Times New Roman"/>
        <family val="1"/>
      </rPr>
      <t>, Hung-Thang Hoang</t>
    </r>
  </si>
  <si>
    <r>
      <t>Qiancheng Fang, Hoang Nguyen</t>
    </r>
    <r>
      <rPr>
        <b/>
        <sz val="12"/>
        <color theme="1"/>
        <rFont val="Times New Roman"/>
        <family val="1"/>
      </rPr>
      <t xml:space="preserve">, Bùi Xuân Nam, Trần Quang Hiếu </t>
    </r>
    <r>
      <rPr>
        <sz val="12"/>
        <color theme="1"/>
        <rFont val="Times New Roman"/>
        <family val="1"/>
      </rPr>
      <t>(đồng tác giả)</t>
    </r>
  </si>
  <si>
    <r>
      <t xml:space="preserve">Bùi Hoàng Bắc </t>
    </r>
    <r>
      <rPr>
        <sz val="12"/>
        <color theme="1"/>
        <rFont val="Times New Roman"/>
        <family val="1"/>
      </rPr>
      <t>(tác giả chính)</t>
    </r>
    <r>
      <rPr>
        <b/>
        <sz val="12"/>
        <color theme="1"/>
        <rFont val="Times New Roman"/>
        <family val="1"/>
      </rPr>
      <t xml:space="preserve">, </t>
    </r>
    <r>
      <rPr>
        <sz val="12"/>
        <color theme="1"/>
        <rFont val="Times New Roman"/>
        <family val="1"/>
      </rPr>
      <t>Hoang Nguyen</t>
    </r>
    <r>
      <rPr>
        <b/>
        <sz val="12"/>
        <color theme="1"/>
        <rFont val="Times New Roman"/>
        <family val="1"/>
      </rPr>
      <t>,</t>
    </r>
    <r>
      <rPr>
        <sz val="12"/>
        <color theme="1"/>
        <rFont val="Times New Roman"/>
        <family val="1"/>
      </rPr>
      <t xml:space="preserve"> Yosoon Choi, </t>
    </r>
    <r>
      <rPr>
        <b/>
        <sz val="12"/>
        <color theme="1"/>
        <rFont val="Times New Roman"/>
        <family val="1"/>
      </rPr>
      <t>Bùi Xuân Nam</t>
    </r>
    <r>
      <rPr>
        <sz val="12"/>
        <color theme="1"/>
        <rFont val="Times New Roman"/>
        <family val="1"/>
      </rPr>
      <t>, Trung Nguyen-Thoi, Yousef Zandi</t>
    </r>
  </si>
  <si>
    <r>
      <rPr>
        <b/>
        <sz val="12"/>
        <color theme="1"/>
        <rFont val="Times New Roman"/>
        <family val="1"/>
      </rPr>
      <t>Trần Mạnh Tiến</t>
    </r>
    <r>
      <rPr>
        <sz val="12"/>
        <color theme="1"/>
        <rFont val="Times New Roman"/>
        <family val="1"/>
      </rPr>
      <t xml:space="preserve"> (tác giả đầu), Xuan Hong VU*, Emmanuel FERRIER</t>
    </r>
  </si>
  <si>
    <r>
      <rPr>
        <b/>
        <sz val="12"/>
        <color rgb="FF000000"/>
        <rFont val="Times New Roman"/>
        <family val="1"/>
      </rPr>
      <t>Trần Mạnh Tiến</t>
    </r>
    <r>
      <rPr>
        <sz val="12"/>
        <color rgb="FF000000"/>
        <rFont val="Times New Roman"/>
        <family val="1"/>
      </rPr>
      <t xml:space="preserve"> (tác giả đầu), Xuan Hong VU*, Emmanuel FERRIER</t>
    </r>
  </si>
  <si>
    <r>
      <t>ManhVan Pham</t>
    </r>
    <r>
      <rPr>
        <vertAlign val="superscript"/>
        <sz val="12"/>
        <rFont val="Times New Roman"/>
        <family val="1"/>
      </rPr>
      <t>ab</t>
    </r>
    <r>
      <rPr>
        <sz val="12"/>
        <color theme="1"/>
        <rFont val="Times New Roman"/>
        <family val="1"/>
      </rPr>
      <t>,</t>
    </r>
    <r>
      <rPr>
        <sz val="12"/>
        <rFont val="Times New Roman"/>
        <family val="1"/>
      </rPr>
      <t>Tam MinhPham</t>
    </r>
    <r>
      <rPr>
        <vertAlign val="superscript"/>
        <sz val="12"/>
        <rFont val="Times New Roman"/>
        <family val="1"/>
      </rPr>
      <t>b</t>
    </r>
    <r>
      <rPr>
        <sz val="12"/>
        <color theme="1"/>
        <rFont val="Times New Roman"/>
        <family val="1"/>
      </rPr>
      <t>,</t>
    </r>
    <r>
      <rPr>
        <sz val="12"/>
        <rFont val="Times New Roman"/>
        <family val="1"/>
      </rPr>
      <t>Quan VuViet Du</t>
    </r>
    <r>
      <rPr>
        <vertAlign val="superscript"/>
        <sz val="12"/>
        <rFont val="Times New Roman"/>
        <family val="1"/>
      </rPr>
      <t>b</t>
    </r>
    <r>
      <rPr>
        <sz val="12"/>
        <color theme="1"/>
        <rFont val="Times New Roman"/>
        <family val="1"/>
      </rPr>
      <t xml:space="preserve">, </t>
    </r>
    <r>
      <rPr>
        <sz val="12"/>
        <rFont val="Times New Roman"/>
        <family val="1"/>
      </rPr>
      <t>Quang-ThanhBui</t>
    </r>
    <r>
      <rPr>
        <vertAlign val="superscript"/>
        <sz val="12"/>
        <rFont val="Times New Roman"/>
        <family val="1"/>
      </rPr>
      <t>ab</t>
    </r>
    <r>
      <rPr>
        <sz val="12"/>
        <color theme="1"/>
        <rFont val="Times New Roman"/>
        <family val="1"/>
      </rPr>
      <t xml:space="preserve">, </t>
    </r>
    <r>
      <rPr>
        <b/>
        <sz val="12"/>
        <rFont val="Times New Roman"/>
        <family val="1"/>
      </rPr>
      <t>Trần Vân Anh</t>
    </r>
    <r>
      <rPr>
        <sz val="12"/>
        <color theme="1"/>
        <rFont val="Times New Roman"/>
        <family val="1"/>
      </rPr>
      <t xml:space="preserve">, </t>
    </r>
    <r>
      <rPr>
        <sz val="12"/>
        <rFont val="Times New Roman"/>
        <family val="1"/>
      </rPr>
      <t>Hai MinhPham</t>
    </r>
    <r>
      <rPr>
        <vertAlign val="superscript"/>
        <sz val="12"/>
        <rFont val="Times New Roman"/>
        <family val="1"/>
      </rPr>
      <t>d</t>
    </r>
    <r>
      <rPr>
        <sz val="12"/>
        <color theme="1"/>
        <rFont val="Times New Roman"/>
        <family val="1"/>
      </rPr>
      <t xml:space="preserve">, </t>
    </r>
    <r>
      <rPr>
        <sz val="12"/>
        <rFont val="Times New Roman"/>
        <family val="1"/>
      </rPr>
      <t>Thach NgocNguyen</t>
    </r>
    <r>
      <rPr>
        <vertAlign val="superscript"/>
        <sz val="12"/>
        <rFont val="Times New Roman"/>
        <family val="1"/>
      </rPr>
      <t>b</t>
    </r>
  </si>
  <si>
    <r>
      <rPr>
        <b/>
        <sz val="12"/>
        <color rgb="FF000000"/>
        <rFont val="Times New Roman"/>
        <family val="1"/>
      </rPr>
      <t>Nguyễn Quang Minh</t>
    </r>
    <r>
      <rPr>
        <sz val="12"/>
        <color rgb="FF000000"/>
        <rFont val="Times New Roman"/>
        <family val="1"/>
      </rPr>
      <t xml:space="preserve"> (tác giả chính); </t>
    </r>
    <r>
      <rPr>
        <b/>
        <sz val="12"/>
        <color rgb="FF000000"/>
        <rFont val="Times New Roman"/>
        <family val="1"/>
      </rPr>
      <t>Nguyễn Thị Thu Hương</t>
    </r>
    <r>
      <rPr>
        <sz val="12"/>
        <color rgb="FF000000"/>
        <rFont val="Times New Roman"/>
        <family val="1"/>
      </rPr>
      <t xml:space="preserve">; Phu Hien La; Hugh G. Lewis ; Peter M. Atkinson
</t>
    </r>
  </si>
  <si>
    <r>
      <rPr>
        <b/>
        <sz val="12"/>
        <color rgb="FF000000"/>
        <rFont val="Times New Roman"/>
        <family val="1"/>
      </rPr>
      <t>Nhữ Việt Hà,</t>
    </r>
    <r>
      <rPr>
        <sz val="12"/>
        <color rgb="FF000000"/>
        <rFont val="Times New Roman"/>
        <family val="1"/>
      </rPr>
      <t xml:space="preserve"> Hoang Nhat Duc, </t>
    </r>
    <r>
      <rPr>
        <b/>
        <sz val="12"/>
        <color rgb="FF000000"/>
        <rFont val="Times New Roman"/>
        <family val="1"/>
      </rPr>
      <t>Dương Văn Bình</t>
    </r>
    <r>
      <rPr>
        <sz val="12"/>
        <color rgb="FF000000"/>
        <rFont val="Times New Roman"/>
        <family val="1"/>
      </rPr>
      <t xml:space="preserve">, Vu Hong Dang, Bui Tien Dieu
</t>
    </r>
  </si>
  <si>
    <r>
      <rPr>
        <b/>
        <sz val="12"/>
        <color rgb="FF000000"/>
        <rFont val="Times New Roman"/>
        <family val="1"/>
      </rPr>
      <t>Nhữ Việt Hà</t>
    </r>
    <r>
      <rPr>
        <sz val="12"/>
        <color rgb="FF000000"/>
        <rFont val="Times New Roman"/>
        <family val="1"/>
      </rPr>
      <t xml:space="preserve"> (tác giả đầu), Pijush Samui, Deepak Kumar, Anshuman Singh, Hoang Nhat Duc, Bui Tien Dieu
</t>
    </r>
  </si>
  <si>
    <r>
      <t xml:space="preserve">Pijush Samui, Bui Tien Dieu, </t>
    </r>
    <r>
      <rPr>
        <b/>
        <sz val="12"/>
        <color rgb="FF000000"/>
        <rFont val="Times New Roman"/>
        <family val="1"/>
      </rPr>
      <t xml:space="preserve">Nhữ Việt Hà, </t>
    </r>
    <r>
      <rPr>
        <sz val="12"/>
        <color rgb="FF000000"/>
        <rFont val="Times New Roman"/>
        <family val="1"/>
      </rPr>
      <t xml:space="preserve">Nguyen My Linh, Ngo Thi Phuong Thao, Bui Tien Dieu
</t>
    </r>
  </si>
  <si>
    <r>
      <t>Nguyễn Thị Nụ</t>
    </r>
    <r>
      <rPr>
        <sz val="12"/>
        <color rgb="FF000000"/>
        <rFont val="Times New Roman"/>
        <family val="1"/>
      </rPr>
      <t>, Thinh Phi Hong and </t>
    </r>
    <r>
      <rPr>
        <b/>
        <sz val="12"/>
        <color rgb="FF000000"/>
        <rFont val="Times New Roman"/>
        <family val="1"/>
      </rPr>
      <t>Bùi Trường Sơn</t>
    </r>
  </si>
  <si>
    <r>
      <t>Nguyễn Thị Nụ, Bùi Trường Sơn</t>
    </r>
    <r>
      <rPr>
        <sz val="12"/>
        <color theme="1"/>
        <rFont val="Times New Roman"/>
        <family val="1"/>
      </rPr>
      <t>, Do Minh Ngoc</t>
    </r>
  </si>
  <si>
    <r>
      <t xml:space="preserve">Nguyễn Văn Lâm </t>
    </r>
    <r>
      <rPr>
        <sz val="12"/>
        <color theme="1"/>
        <rFont val="Times New Roman"/>
        <family val="1"/>
      </rPr>
      <t>(tác giả đầu), Hoang Van Hoan, Dang Duc Nhan</t>
    </r>
  </si>
  <si>
    <r>
      <rPr>
        <b/>
        <sz val="12"/>
        <color rgb="FF000000"/>
        <rFont val="Times New Roman"/>
        <family val="1"/>
      </rPr>
      <t>Vũ Văn Hưng</t>
    </r>
    <r>
      <rPr>
        <sz val="12"/>
        <color rgb="FF000000"/>
        <rFont val="Times New Roman"/>
        <family val="1"/>
      </rPr>
      <t xml:space="preserve"> (tác giả chính, tác giả liên hệ), Broder J. Merkel
</t>
    </r>
  </si>
  <si>
    <r>
      <t xml:space="preserve">MagdalenaDumańska-Słowik, TomaszPowolny, MagdalenaSikorska-Jaworowska, WiesławHeflik, VyacheslavMorgun, </t>
    </r>
    <r>
      <rPr>
        <sz val="12"/>
        <color theme="1"/>
        <rFont val="Times New Roman"/>
        <family val="1"/>
      </rPr>
      <t xml:space="preserve"> </t>
    </r>
    <r>
      <rPr>
        <b/>
        <sz val="12"/>
        <color theme="1"/>
        <rFont val="Times New Roman"/>
        <family val="1"/>
      </rPr>
      <t>Tô Xuân Bản</t>
    </r>
  </si>
  <si>
    <r>
      <t xml:space="preserve">Nguyễn Minh Quyền </t>
    </r>
    <r>
      <rPr>
        <sz val="12"/>
        <rFont val="Times New Roman"/>
        <family val="1"/>
      </rPr>
      <t>(tác giả chính)</t>
    </r>
    <r>
      <rPr>
        <b/>
        <sz val="12"/>
        <rFont val="Times New Roman"/>
        <family val="1"/>
      </rPr>
      <t>,</t>
    </r>
    <r>
      <rPr>
        <b/>
        <sz val="12"/>
        <color theme="1"/>
        <rFont val="Times New Roman"/>
        <family val="1"/>
      </rPr>
      <t xml:space="preserve"> </t>
    </r>
    <r>
      <rPr>
        <sz val="12"/>
        <rFont val="Times New Roman"/>
        <family val="1"/>
      </rPr>
      <t>Qinglai Feng,Jian-WeiZi,Tianyu Zhao,</t>
    </r>
    <r>
      <rPr>
        <sz val="12"/>
        <color theme="1"/>
        <rFont val="Times New Roman"/>
        <family val="1"/>
      </rPr>
      <t xml:space="preserve"> </t>
    </r>
    <r>
      <rPr>
        <b/>
        <sz val="12"/>
        <rFont val="Times New Roman"/>
        <family val="1"/>
      </rPr>
      <t>Trần Thanh Hải, Ngô Xuân Thành,</t>
    </r>
    <r>
      <rPr>
        <b/>
        <sz val="12"/>
        <color theme="1"/>
        <rFont val="Times New Roman"/>
        <family val="1"/>
      </rPr>
      <t xml:space="preserve"> </t>
    </r>
    <r>
      <rPr>
        <sz val="12"/>
        <rFont val="Times New Roman"/>
        <family val="1"/>
      </rPr>
      <t>Dung My Tran,</t>
    </r>
    <r>
      <rPr>
        <sz val="12"/>
        <color theme="1"/>
        <rFont val="Times New Roman"/>
        <family val="1"/>
      </rPr>
      <t xml:space="preserve"> </t>
    </r>
    <r>
      <rPr>
        <b/>
        <sz val="12"/>
        <color theme="1"/>
        <rFont val="Times New Roman"/>
        <family val="1"/>
      </rPr>
      <t>Nguyễn Quốc Hưng</t>
    </r>
  </si>
  <si>
    <r>
      <rPr>
        <b/>
        <sz val="12"/>
        <color rgb="FF000000"/>
        <rFont val="Times New Roman"/>
        <family val="1"/>
      </rPr>
      <t xml:space="preserve">Hoàng Đình Quế </t>
    </r>
    <r>
      <rPr>
        <sz val="12"/>
        <color rgb="FF000000"/>
        <rFont val="Times New Roman"/>
        <family val="1"/>
      </rPr>
      <t xml:space="preserve">(tác giả chính), Tak Kunihiro, Chie Sakaguchi, Masahiro Yamanaka, Hiroshi Kitagawa,
Eizo Nakamura
</t>
    </r>
  </si>
  <si>
    <r>
      <t xml:space="preserve">Xueyao Zhou, Jin-Hai Yu, Tao Sun, Xiaolei Wang, My Dung Tran, </t>
    </r>
    <r>
      <rPr>
        <b/>
        <sz val="12"/>
        <color rgb="FF000000"/>
        <rFont val="Times New Roman"/>
        <family val="1"/>
      </rPr>
      <t>Nguyễn Đình Luyện</t>
    </r>
    <r>
      <rPr>
        <sz val="12"/>
        <color rgb="FF000000"/>
        <rFont val="Times New Roman"/>
        <family val="1"/>
      </rPr>
      <t xml:space="preserve"> (đồng tác giả)
</t>
    </r>
  </si>
  <si>
    <r>
      <rPr>
        <b/>
        <sz val="12"/>
        <color rgb="FF000000"/>
        <rFont val="Times New Roman"/>
        <family val="1"/>
      </rPr>
      <t xml:space="preserve">Trần Thị Hòa </t>
    </r>
    <r>
      <rPr>
        <sz val="12"/>
        <color rgb="FF000000"/>
        <rFont val="Times New Roman"/>
        <family val="1"/>
      </rPr>
      <t xml:space="preserve">(tác giả chính, liên hệ), James B. Campbell, Randolph H. Wynne, Yang Shao, </t>
    </r>
    <r>
      <rPr>
        <b/>
        <sz val="12"/>
        <color rgb="FF000000"/>
        <rFont val="Times New Roman"/>
        <family val="1"/>
      </rPr>
      <t xml:space="preserve">Phan Viết Sơn </t>
    </r>
    <r>
      <rPr>
        <sz val="12"/>
        <color rgb="FF000000"/>
        <rFont val="Times New Roman"/>
        <family val="1"/>
      </rPr>
      <t xml:space="preserve">(đồng tác giả)
</t>
    </r>
  </si>
  <si>
    <r>
      <t xml:space="preserve">Đỗ Thị Hồng Hải </t>
    </r>
    <r>
      <rPr>
        <sz val="12"/>
        <color theme="1"/>
        <rFont val="Times New Roman"/>
        <family val="1"/>
      </rPr>
      <t>(tác giả đầu), Huu-Nha Nguyen and Van-Nham Phan</t>
    </r>
  </si>
  <si>
    <r>
      <t xml:space="preserve">Ha Thi Phuong, Tran Thu Huong, </t>
    </r>
    <r>
      <rPr>
        <b/>
        <sz val="12"/>
        <color theme="1"/>
        <rFont val="Times New Roman"/>
        <family val="1"/>
      </rPr>
      <t xml:space="preserve">Lê Thị Vinh </t>
    </r>
    <r>
      <rPr>
        <sz val="12"/>
        <color theme="1"/>
        <rFont val="Times New Roman"/>
        <family val="1"/>
      </rPr>
      <t>(đồng tác giả), Hoang Thi Khuyen , Do Thi Thao, Nguyen Thanh Huong  Pham Thi Lien , Le Quoc Minh</t>
    </r>
  </si>
  <si>
    <r>
      <t xml:space="preserve">Đào Việt Thắng </t>
    </r>
    <r>
      <rPr>
        <sz val="12"/>
        <color rgb="FF000000"/>
        <rFont val="Times New Roman"/>
        <family val="1"/>
      </rPr>
      <t>(tác giả chính)</t>
    </r>
    <r>
      <rPr>
        <b/>
        <sz val="12"/>
        <color rgb="FF000000"/>
        <rFont val="Times New Roman"/>
        <family val="1"/>
      </rPr>
      <t xml:space="preserve">, Nguyễn Mạnh Hùng, Dư Thị Xuân Thảo </t>
    </r>
    <r>
      <rPr>
        <sz val="12"/>
        <color rgb="FF000000"/>
        <rFont val="Times New Roman"/>
        <family val="1"/>
      </rPr>
      <t>(đồng tác giả), Le Thi Mai Oanh, Do Danh Bich, Nguyen Cao Khang, Van Quang Nguyen, and Nguyen Van Minh,</t>
    </r>
  </si>
  <si>
    <r>
      <t>Vũ Kim Thư</t>
    </r>
    <r>
      <rPr>
        <sz val="12"/>
        <color rgb="FF333333"/>
        <rFont val="Times New Roman"/>
        <family val="1"/>
      </rPr>
      <t xml:space="preserve"> (tác giả đầu), Nguyen Xuan Bach, Luu The Anh, Do Thi Trang, Nguyen Xuan Nhiem, Bui Huu Tai, Phan Van Kiem, Chau Van Minh, SeonJu Park, Yohan Seo, Wan Namkung, Seung Hyun Kim</t>
    </r>
  </si>
  <si>
    <r>
      <t xml:space="preserve">Lê Thị Duyên </t>
    </r>
    <r>
      <rPr>
        <sz val="12"/>
        <rFont val="Times New Roman"/>
        <family val="1"/>
      </rPr>
      <t>(tác giả chính, liên hệ)</t>
    </r>
    <r>
      <rPr>
        <b/>
        <sz val="12"/>
        <color theme="1"/>
        <rFont val="Times New Roman"/>
        <family val="1"/>
      </rPr>
      <t xml:space="preserve">, </t>
    </r>
    <r>
      <rPr>
        <b/>
        <sz val="12"/>
        <rFont val="Times New Roman"/>
        <family val="1"/>
      </rPr>
      <t>Lê Thị Phương Thảo,</t>
    </r>
    <r>
      <rPr>
        <b/>
        <sz val="12"/>
        <color theme="1"/>
        <rFont val="Times New Roman"/>
        <family val="1"/>
      </rPr>
      <t xml:space="preserve"> Đỗ Thị Hải, Võ Thị Hạnh </t>
    </r>
    <r>
      <rPr>
        <sz val="12"/>
        <rFont val="Times New Roman"/>
        <family val="1"/>
      </rPr>
      <t>(đồng tác giả)</t>
    </r>
    <r>
      <rPr>
        <sz val="12"/>
        <color theme="1"/>
        <rFont val="Times New Roman"/>
        <family val="1"/>
      </rPr>
      <t xml:space="preserve">, </t>
    </r>
    <r>
      <rPr>
        <sz val="12"/>
        <rFont val="Times New Roman"/>
        <family val="1"/>
      </rPr>
      <t>Nam Thi Pham</t>
    </r>
    <r>
      <rPr>
        <sz val="12"/>
        <color theme="1"/>
        <rFont val="Times New Roman"/>
        <family val="1"/>
      </rPr>
      <t xml:space="preserve">, </t>
    </r>
    <r>
      <rPr>
        <sz val="12"/>
        <rFont val="Times New Roman"/>
        <family val="1"/>
      </rPr>
      <t>Thom Thi Nguyen</t>
    </r>
    <r>
      <rPr>
        <sz val="12"/>
        <color theme="1"/>
        <rFont val="Times New Roman"/>
        <family val="1"/>
      </rPr>
      <t xml:space="preserve">, </t>
    </r>
    <r>
      <rPr>
        <sz val="12"/>
        <rFont val="Times New Roman"/>
        <family val="1"/>
      </rPr>
      <t>Hong Thi Cao</t>
    </r>
    <r>
      <rPr>
        <sz val="12"/>
        <color theme="1"/>
        <rFont val="Times New Roman"/>
        <family val="1"/>
      </rPr>
      <t xml:space="preserve">, </t>
    </r>
    <r>
      <rPr>
        <sz val="12"/>
        <rFont val="Times New Roman"/>
        <family val="1"/>
      </rPr>
      <t>Phuong Thu Nguyen</t>
    </r>
    <r>
      <rPr>
        <sz val="12"/>
        <color theme="1"/>
        <rFont val="Times New Roman"/>
        <family val="1"/>
      </rPr>
      <t xml:space="preserve">, </t>
    </r>
    <r>
      <rPr>
        <sz val="12"/>
        <rFont val="Times New Roman"/>
        <family val="1"/>
      </rPr>
      <t>Thanh Mai Thi Dinh</t>
    </r>
    <r>
      <rPr>
        <sz val="12"/>
        <color theme="1"/>
        <rFont val="Times New Roman"/>
        <family val="1"/>
      </rPr>
      <t xml:space="preserve">, </t>
    </r>
    <r>
      <rPr>
        <sz val="12"/>
        <rFont val="Times New Roman"/>
        <family val="1"/>
      </rPr>
      <t>Hai Viet Le</t>
    </r>
    <r>
      <rPr>
        <sz val="12"/>
        <color theme="1"/>
        <rFont val="Times New Roman"/>
        <family val="1"/>
      </rPr>
      <t xml:space="preserve">, and </t>
    </r>
    <r>
      <rPr>
        <sz val="12"/>
        <rFont val="Times New Roman"/>
        <family val="1"/>
      </rPr>
      <t>Dai Lam Tran</t>
    </r>
  </si>
  <si>
    <r>
      <t xml:space="preserve">The Linh Pham, Hong Tiep Dinh, Dinh Hai Le, Xuan Khuyen Bui, Son Tung Bui, Hong Luu Dang, Anh Duc Phan, </t>
    </r>
    <r>
      <rPr>
        <b/>
        <sz val="12"/>
        <color theme="1"/>
        <rFont val="Times New Roman"/>
        <family val="1"/>
      </rPr>
      <t xml:space="preserve">Lê Đắc Tuyên </t>
    </r>
    <r>
      <rPr>
        <sz val="12"/>
        <color theme="1"/>
        <rFont val="Times New Roman"/>
        <family val="1"/>
      </rPr>
      <t>(tác giả liên hệ), Dinh Lam Vu</t>
    </r>
  </si>
  <si>
    <r>
      <t xml:space="preserve">Lê Đắc Tuyên  </t>
    </r>
    <r>
      <rPr>
        <sz val="12"/>
        <color theme="1"/>
        <rFont val="Times New Roman"/>
        <family val="1"/>
      </rPr>
      <t xml:space="preserve">(tác giả chính, liên hệ), Pham The Linh, Dang Hong Luu, Le Danh Phuong, </t>
    </r>
    <r>
      <rPr>
        <b/>
        <sz val="12"/>
        <color theme="1"/>
        <rFont val="Times New Roman"/>
        <family val="1"/>
      </rPr>
      <t>Tống Bá Tuấn</t>
    </r>
    <r>
      <rPr>
        <sz val="12"/>
        <color theme="1"/>
        <rFont val="Times New Roman"/>
        <family val="1"/>
      </rPr>
      <t xml:space="preserve"> (đồng tác giả), Tran Manh Cuong,</t>
    </r>
    <r>
      <rPr>
        <i/>
        <sz val="12"/>
        <color theme="1"/>
        <rFont val="Times New Roman"/>
        <family val="1"/>
      </rPr>
      <t xml:space="preserve"> </t>
    </r>
    <r>
      <rPr>
        <sz val="12"/>
        <color theme="1"/>
        <rFont val="Times New Roman"/>
        <family val="1"/>
      </rPr>
      <t>and Vu Dinh Lam</t>
    </r>
  </si>
  <si>
    <r>
      <t xml:space="preserve">Hà Mạnh Hùng </t>
    </r>
    <r>
      <rPr>
        <sz val="12"/>
        <color theme="1"/>
        <rFont val="Times New Roman"/>
        <family val="1"/>
      </rPr>
      <t>(tác giả chính) , Duong Khanh Linh , Nguyen Thuy Chinh , Le Minh Duc , Vu Quoc Trung</t>
    </r>
  </si>
  <si>
    <r>
      <rPr>
        <b/>
        <sz val="12"/>
        <color rgb="FF000000"/>
        <rFont val="Times New Roman"/>
        <family val="1"/>
      </rPr>
      <t xml:space="preserve">Trần Thị Hà </t>
    </r>
    <r>
      <rPr>
        <sz val="12"/>
        <color rgb="FF000000"/>
        <rFont val="Times New Roman"/>
        <family val="1"/>
      </rPr>
      <t>(tác giả chính), Cong Sai Doanh, Quoc Khoa Doan, Thi Trung Anh Tang, and Viet tuyen Nguyen, Quang Hoa Nguyen, Trong Tam Nguyen, Nguyen Hai Pham, Van Vu Le, Viet Bau Le, Thanh Cong Bach, Hoang Nam Nguyen, Khac Hieu Ho</t>
    </r>
  </si>
  <si>
    <r>
      <t xml:space="preserve">Tong Xuan Nguyen, Binh Thanh Nguyen, </t>
    </r>
    <r>
      <rPr>
        <b/>
        <sz val="12"/>
        <color rgb="FF131413"/>
        <rFont val="Times New Roman"/>
        <family val="1"/>
      </rPr>
      <t>Trần Thị Thu Hương</t>
    </r>
    <r>
      <rPr>
        <sz val="12"/>
        <color rgb="FF131413"/>
        <rFont val="Times New Roman"/>
        <family val="1"/>
      </rPr>
      <t xml:space="preserve"> (đồng tác giả), Trinh Thi Le, Tham Thi Trinh, Thuy Thi Trinh, Minh Binh Tu, Ngoc-Dan-Thanh Cao, Hien Dieu Thi Vo</t>
    </r>
  </si>
  <si>
    <r>
      <t xml:space="preserve">Tong Xuan Nguyen, Binh Thanh Nguyen, </t>
    </r>
    <r>
      <rPr>
        <b/>
        <sz val="12"/>
        <color rgb="FF000000"/>
        <rFont val="Times New Roman"/>
        <family val="1"/>
      </rPr>
      <t xml:space="preserve">Trần Thị Thu Hương </t>
    </r>
    <r>
      <rPr>
        <sz val="12"/>
        <color rgb="FF000000"/>
        <rFont val="Times New Roman"/>
        <family val="1"/>
      </rPr>
      <t>(đồng tác giả), Huong Mai, Thuy Thi Duong, Quang‑Vu Bach</t>
    </r>
  </si>
  <si>
    <r>
      <t xml:space="preserve">Thi Thuy Duong, Hai Yen Nguyen, Thi Phuong Quynh Le,
Trung Kien Nguyen, </t>
    </r>
    <r>
      <rPr>
        <b/>
        <sz val="12"/>
        <color rgb="FF000000"/>
        <rFont val="Times New Roman"/>
        <family val="1"/>
      </rPr>
      <t>Trần Thị Thu Hương</t>
    </r>
    <r>
      <rPr>
        <sz val="12"/>
        <color rgb="FF000000"/>
        <rFont val="Times New Roman"/>
        <family val="1"/>
      </rPr>
      <t xml:space="preserve"> (đồng tác giả), Nhu Da Le, Dinh Kim Dang, Thi Nguyet Vu, Virginia Panizzo &amp; Suzanne McGowan
</t>
    </r>
  </si>
  <si>
    <r>
      <t xml:space="preserve">Viet Anh Nguyen , Minh Phuong Nguyen, Karin Tonderski, </t>
    </r>
    <r>
      <rPr>
        <b/>
        <sz val="12"/>
        <color rgb="FF000000"/>
        <rFont val="Times New Roman"/>
        <family val="1"/>
      </rPr>
      <t>Đỗ Thị Hải</t>
    </r>
    <r>
      <rPr>
        <sz val="12"/>
        <color rgb="FF000000"/>
        <rFont val="Times New Roman"/>
        <family val="1"/>
      </rPr>
      <t xml:space="preserve"> (đồng tác giả) and Anh Thi Kim Bui
</t>
    </r>
  </si>
  <si>
    <r>
      <t xml:space="preserve">Hasnaa Chennaoui Aoudjehan;David Baratoux; Mohammed Aoudjehane; André Charrière; Hassan Ibouh; Pierre Rochette; Yoann Quesnel; Minoru Uehara; Thomas Kenkmann; Gerwin Wulf; Michael Poelchau; </t>
    </r>
    <r>
      <rPr>
        <b/>
        <sz val="12"/>
        <color rgb="FF000000"/>
        <rFont val="Times New Roman"/>
        <family val="1"/>
      </rPr>
      <t xml:space="preserve">Nguyễn Văn Bình </t>
    </r>
    <r>
      <rPr>
        <sz val="12"/>
        <color rgb="FF000000"/>
        <rFont val="Times New Roman"/>
        <family val="1"/>
      </rPr>
      <t xml:space="preserve">(Đồng tác giả); Maria Aboulahris; Samira Makhoukhi; Georges Aumaître; Didier Bourlès; Karim Keddadouche
</t>
    </r>
  </si>
  <si>
    <r>
      <t xml:space="preserve">Tran Van Thanh, Pham Trung Hieu, Pham Minh, </t>
    </r>
    <r>
      <rPr>
        <b/>
        <sz val="12"/>
        <color rgb="FF000000"/>
        <rFont val="Times New Roman"/>
        <family val="1"/>
      </rPr>
      <t>Đỗ Văn Nhuận</t>
    </r>
    <r>
      <rPr>
        <sz val="12"/>
        <color rgb="FF000000"/>
        <rFont val="Times New Roman"/>
        <family val="1"/>
      </rPr>
      <t xml:space="preserve"> (đồng tác giả) and </t>
    </r>
    <r>
      <rPr>
        <b/>
        <sz val="12"/>
        <color rgb="FF000000"/>
        <rFont val="Times New Roman"/>
        <family val="1"/>
      </rPr>
      <t>Nguyễn Thị Bích Thủy</t>
    </r>
    <r>
      <rPr>
        <sz val="12"/>
        <color rgb="FF000000"/>
        <rFont val="Times New Roman"/>
        <family val="1"/>
      </rPr>
      <t xml:space="preserve"> (Đồng tác giả)
</t>
    </r>
  </si>
  <si>
    <r>
      <t xml:space="preserve">Phan Quang Văn </t>
    </r>
    <r>
      <rPr>
        <sz val="12"/>
        <color theme="1"/>
        <rFont val="Times New Roman"/>
        <family val="1"/>
      </rPr>
      <t>(tác giả chính, tác giả liên hệ),</t>
    </r>
    <r>
      <rPr>
        <b/>
        <sz val="12"/>
        <color theme="1"/>
        <rFont val="Times New Roman"/>
        <family val="1"/>
      </rPr>
      <t xml:space="preserve"> Đào Trung Thành, Nguyễn Phương </t>
    </r>
    <r>
      <rPr>
        <sz val="12"/>
        <color theme="1"/>
        <rFont val="Times New Roman"/>
        <family val="1"/>
      </rPr>
      <t>(đồng tác giả), Dinh Huan Trinh and Thomas Heinig</t>
    </r>
  </si>
  <si>
    <r>
      <t>Zhanglei, Zhang Guang sheng, P</t>
    </r>
    <r>
      <rPr>
        <b/>
        <sz val="12"/>
        <color rgb="FF000000"/>
        <rFont val="Times New Roman"/>
        <family val="1"/>
      </rPr>
      <t xml:space="preserve">hạm Thi Nhàn </t>
    </r>
    <r>
      <rPr>
        <sz val="12"/>
        <color rgb="FF000000"/>
        <rFont val="Times New Roman"/>
        <family val="1"/>
      </rPr>
      <t xml:space="preserve">(tác giả liên hệ)
</t>
    </r>
  </si>
  <si>
    <r>
      <t xml:space="preserve">K. Onyelowe; </t>
    </r>
    <r>
      <rPr>
        <b/>
        <sz val="12"/>
        <color rgb="FF000000"/>
        <rFont val="Times New Roman"/>
        <family val="1"/>
      </rPr>
      <t>Bùi Văn Đức, Nguyễn Xuân Mãn, Nguyễn Văn Mạnh, Tạ Đức Thịnh;</t>
    </r>
    <r>
      <rPr>
        <sz val="12"/>
        <color rgb="FF000000"/>
        <rFont val="Times New Roman"/>
        <family val="1"/>
      </rPr>
      <t xml:space="preserve"> C. Ezugwu; F. Sosa
</t>
    </r>
  </si>
  <si>
    <r>
      <t xml:space="preserve">K.C Onyelowe; </t>
    </r>
    <r>
      <rPr>
        <b/>
        <sz val="12"/>
        <color rgb="FF000000"/>
        <rFont val="Times New Roman"/>
        <family val="1"/>
      </rPr>
      <t>Bùi Văn Đức, Nguyễn Văn Mạnh, Tạ Đức Thịnh, Phạm Đức Thọ</t>
    </r>
    <r>
      <rPr>
        <sz val="12"/>
        <color rgb="FF000000"/>
        <rFont val="Times New Roman"/>
        <family val="1"/>
      </rPr>
      <t>; Chijioke Ikeagwuani, Talal Amhadi, F. Sosa; Wei Wu</t>
    </r>
  </si>
  <si>
    <r>
      <t xml:space="preserve">Trần Mạnh Hùng </t>
    </r>
    <r>
      <rPr>
        <sz val="12"/>
        <rFont val="Times New Roman"/>
        <family val="1"/>
      </rPr>
      <t>(tác giả chính, tác giả liên hệ)</t>
    </r>
    <r>
      <rPr>
        <sz val="12"/>
        <color theme="1"/>
        <rFont val="Times New Roman"/>
        <family val="1"/>
      </rPr>
      <t>, </t>
    </r>
    <r>
      <rPr>
        <sz val="12"/>
        <rFont val="Times New Roman"/>
        <family val="1"/>
      </rPr>
      <t>Allan Scott</t>
    </r>
    <r>
      <rPr>
        <sz val="12"/>
        <color theme="1"/>
        <rFont val="Times New Roman"/>
        <family val="1"/>
      </rPr>
      <t>, </t>
    </r>
    <r>
      <rPr>
        <sz val="12"/>
        <rFont val="Times New Roman"/>
        <family val="1"/>
      </rPr>
      <t>Rajesh Dhakal</t>
    </r>
  </si>
  <si>
    <r>
      <rPr>
        <b/>
        <sz val="12"/>
        <color rgb="FF000000"/>
        <rFont val="Times New Roman"/>
        <family val="1"/>
      </rPr>
      <t xml:space="preserve">Phạm Văn Hùng </t>
    </r>
    <r>
      <rPr>
        <sz val="12"/>
        <color rgb="FF000000"/>
        <rFont val="Times New Roman"/>
        <family val="1"/>
      </rPr>
      <t>(tác giả đầu), Laurent Briançon, Daniel Dias, Jérôme Racinaise</t>
    </r>
  </si>
  <si>
    <r>
      <t>Phạm Đức Thọ</t>
    </r>
    <r>
      <rPr>
        <sz val="12"/>
        <color theme="1"/>
        <rFont val="Times New Roman"/>
        <family val="1"/>
      </rPr>
      <t xml:space="preserve"> (tác giả đầu), </t>
    </r>
    <r>
      <rPr>
        <b/>
        <sz val="12"/>
        <color theme="1"/>
        <rFont val="Times New Roman"/>
        <family val="1"/>
      </rPr>
      <t xml:space="preserve">Nguyễn Trọng Dũng </t>
    </r>
    <r>
      <rPr>
        <sz val="12"/>
        <color theme="1"/>
        <rFont val="Times New Roman"/>
        <family val="1"/>
      </rPr>
      <t>(tác giả liên hệ), Ngoc Minh Vu, Avirut Chinkulkijniwat</t>
    </r>
  </si>
  <si>
    <r>
      <t xml:space="preserve">Đỗ Mạnh Tấn </t>
    </r>
    <r>
      <rPr>
        <sz val="12"/>
        <color theme="1"/>
        <rFont val="Times New Roman"/>
        <family val="1"/>
      </rPr>
      <t xml:space="preserve">(tác giả đầu), </t>
    </r>
    <r>
      <rPr>
        <b/>
        <sz val="12"/>
        <color theme="1"/>
        <rFont val="Times New Roman"/>
        <family val="1"/>
      </rPr>
      <t xml:space="preserve">Đỗ Ngọc Anh </t>
    </r>
    <r>
      <rPr>
        <sz val="12"/>
        <color theme="1"/>
        <rFont val="Times New Roman"/>
        <family val="1"/>
      </rPr>
      <t>(đồng tác giả)</t>
    </r>
    <r>
      <rPr>
        <b/>
        <sz val="12"/>
        <color theme="1"/>
        <rFont val="Times New Roman"/>
        <family val="1"/>
      </rPr>
      <t>,</t>
    </r>
    <r>
      <rPr>
        <sz val="12"/>
        <color theme="1"/>
        <rFont val="Times New Roman"/>
        <family val="1"/>
      </rPr>
      <t xml:space="preserve"> Gyeongo Kang, Young-sang Kim</t>
    </r>
  </si>
  <si>
    <r>
      <t xml:space="preserve">Đỗ Mạnh Tấn </t>
    </r>
    <r>
      <rPr>
        <sz val="12"/>
        <color theme="1"/>
        <rFont val="Times New Roman"/>
        <family val="1"/>
      </rPr>
      <t>(tác giả đầu), Gyeongo Kang, Young-sang Kim</t>
    </r>
  </si>
  <si>
    <r>
      <t xml:space="preserve">Thien Quoc Tran, Young-sang Kim, Gyeongo Kang, Ba Huu Dinh, </t>
    </r>
    <r>
      <rPr>
        <b/>
        <sz val="12"/>
        <color theme="1"/>
        <rFont val="Times New Roman"/>
        <family val="1"/>
      </rPr>
      <t xml:space="preserve">Đỗ Mạnh Tấn </t>
    </r>
    <r>
      <rPr>
        <sz val="12"/>
        <color theme="1"/>
        <rFont val="Times New Roman"/>
        <family val="1"/>
      </rPr>
      <t>(đồng tác giả)</t>
    </r>
  </si>
  <si>
    <r>
      <rPr>
        <sz val="12"/>
        <color theme="1"/>
        <rFont val="Times New Roman"/>
        <family val="1"/>
      </rPr>
      <t xml:space="preserve">Nguyen Van Dung, Nguyen Phi Hung, </t>
    </r>
    <r>
      <rPr>
        <b/>
        <sz val="12"/>
        <color theme="1"/>
        <rFont val="Times New Roman"/>
        <family val="1"/>
      </rPr>
      <t>Đỗ Mạnh Tấn</t>
    </r>
  </si>
  <si>
    <r>
      <t xml:space="preserve">Young-sang Kim, Thien Quoc Tran, Gyeongo Kang, </t>
    </r>
    <r>
      <rPr>
        <b/>
        <sz val="12"/>
        <color theme="1"/>
        <rFont val="Times New Roman"/>
        <family val="1"/>
      </rPr>
      <t>Đỗ Mạnh Tấn</t>
    </r>
  </si>
  <si>
    <r>
      <t xml:space="preserve">Gyeongo Kang, </t>
    </r>
    <r>
      <rPr>
        <b/>
        <sz val="12"/>
        <color theme="1"/>
        <rFont val="Times New Roman"/>
        <family val="1"/>
      </rPr>
      <t xml:space="preserve">Đỗ Mạnh Tấn </t>
    </r>
    <r>
      <rPr>
        <sz val="12"/>
        <color theme="1"/>
        <rFont val="Times New Roman"/>
        <family val="1"/>
      </rPr>
      <t>(đồng tác giả), Jae-seong Lim, Young-sang Kim</t>
    </r>
  </si>
  <si>
    <r>
      <t>Đỗ Mạnh Tấn</t>
    </r>
    <r>
      <rPr>
        <sz val="12"/>
        <color theme="1"/>
        <rFont val="Times New Roman"/>
        <family val="1"/>
      </rPr>
      <t>, Hyeong-Ki Kim, Min-Jun Kim, Young-sang Kim</t>
    </r>
  </si>
  <si>
    <r>
      <t xml:space="preserve">Trần Tuấn Minh </t>
    </r>
    <r>
      <rPr>
        <sz val="12"/>
        <color theme="1"/>
        <rFont val="Times New Roman"/>
        <family val="1"/>
      </rPr>
      <t>(tác giả chính)</t>
    </r>
    <r>
      <rPr>
        <b/>
        <sz val="12"/>
        <color theme="1"/>
        <rFont val="Times New Roman"/>
        <family val="1"/>
      </rPr>
      <t>,</t>
    </r>
    <r>
      <rPr>
        <sz val="12"/>
        <color theme="1"/>
        <rFont val="Times New Roman"/>
        <family val="1"/>
      </rPr>
      <t xml:space="preserve"> Do Quang Tuan</t>
    </r>
  </si>
  <si>
    <r>
      <t xml:space="preserve">Đào Viết Đoàn </t>
    </r>
    <r>
      <rPr>
        <sz val="12"/>
        <color rgb="FF3F3A38"/>
        <rFont val="Times New Roman"/>
        <family val="1"/>
      </rPr>
      <t>(tác giả chính, liên hệ)</t>
    </r>
    <r>
      <rPr>
        <sz val="12"/>
        <color theme="1"/>
        <rFont val="Times New Roman"/>
        <family val="1"/>
      </rPr>
      <t>, Bai Xia, Van Diep Dinh</t>
    </r>
  </si>
  <si>
    <r>
      <t xml:space="preserve">Đặng Trung Thành </t>
    </r>
    <r>
      <rPr>
        <sz val="12"/>
        <color rgb="FF3F3A38"/>
        <rFont val="Times New Roman"/>
        <family val="1"/>
      </rPr>
      <t xml:space="preserve">(tác giả chính, liên hệ), Nguyen Tuan Long, </t>
    </r>
    <r>
      <rPr>
        <b/>
        <sz val="12"/>
        <color rgb="FF3F3A38"/>
        <rFont val="Times New Roman"/>
        <family val="1"/>
      </rPr>
      <t>Lê Trọng Thắng</t>
    </r>
  </si>
  <si>
    <r>
      <t>Dương Thị Hiền Thanh (</t>
    </r>
    <r>
      <rPr>
        <sz val="12"/>
        <color theme="1"/>
        <rFont val="Times New Roman"/>
        <family val="1"/>
      </rPr>
      <t>tác giả chính và tác giả liên hệ), Ngoc Q. K. Duong, Phuong Cong Nguyen, and Cuong Quoc Nguyen</t>
    </r>
  </si>
  <si>
    <r>
      <rPr>
        <b/>
        <sz val="12"/>
        <color rgb="FF000000"/>
        <rFont val="Times New Roman"/>
        <family val="1"/>
      </rPr>
      <t>Nguyễn Hoàng Long</t>
    </r>
    <r>
      <rPr>
        <sz val="12"/>
        <color rgb="FF000000"/>
        <rFont val="Times New Roman"/>
        <family val="1"/>
      </rPr>
      <t xml:space="preserve"> (là tác giả chính và tác giả liên hệ, David Belton, Petra Helmholz
</t>
    </r>
  </si>
  <si>
    <r>
      <rPr>
        <b/>
        <sz val="12"/>
        <color rgb="FF000000"/>
        <rFont val="Times New Roman"/>
        <family val="1"/>
      </rPr>
      <t>Trương Xuân Luận</t>
    </r>
    <r>
      <rPr>
        <sz val="12"/>
        <color rgb="FF000000"/>
        <rFont val="Times New Roman"/>
        <family val="1"/>
      </rPr>
      <t xml:space="preserve"> (tác giả chính), Xuan Quang ruong, Tuan Anh Nguyen, Venkatesh Raghavan &amp;Chi Cong Nguyen </t>
    </r>
  </si>
  <si>
    <r>
      <t xml:space="preserve">Dieu Tien Bui, Paraskevas Tsangarator, </t>
    </r>
    <r>
      <rPr>
        <b/>
        <sz val="12"/>
        <color theme="1"/>
        <rFont val="Times New Roman"/>
        <family val="1"/>
      </rPr>
      <t xml:space="preserve">Ngô Thị Phương Thảo </t>
    </r>
    <r>
      <rPr>
        <sz val="12"/>
        <color theme="1"/>
        <rFont val="Times New Roman"/>
        <family val="1"/>
      </rPr>
      <t>(đồng tác giả), Tien Dat Pham, Binh Thai Pham</t>
    </r>
  </si>
  <si>
    <r>
      <t xml:space="preserve">Dieu Tien Bui, </t>
    </r>
    <r>
      <rPr>
        <b/>
        <sz val="12"/>
        <color theme="1"/>
        <rFont val="Times New Roman"/>
        <family val="1"/>
      </rPr>
      <t xml:space="preserve"> Ngô Thị Phương Thảo</t>
    </r>
    <r>
      <rPr>
        <sz val="12"/>
        <color theme="1"/>
        <rFont val="Times New Roman"/>
        <family val="1"/>
      </rPr>
      <t xml:space="preserve"> (đồng tác giả), Tien Dat Pham, Abolfazl Jaafari, Nguyen Quang Minh, Pham Viet Hoa, Pijush Samui</t>
    </r>
  </si>
  <si>
    <r>
      <t xml:space="preserve">Dieu Tien Bui, Nhat-Duc Hoang, Tien-Dat Pham, </t>
    </r>
    <r>
      <rPr>
        <b/>
        <sz val="12"/>
        <color theme="1"/>
        <rFont val="Times New Roman"/>
        <family val="1"/>
      </rPr>
      <t>Ngô Thị Phương Thảo</t>
    </r>
    <r>
      <rPr>
        <sz val="12"/>
        <color theme="1"/>
        <rFont val="Times New Roman"/>
        <family val="1"/>
      </rPr>
      <t>(đồng tác giả), Pham Viet Hoa, NguyenQuangMinh, Xuan-TruongTran, PijushSamuig</t>
    </r>
  </si>
  <si>
    <r>
      <t>H. Bordeneuve, D. J. Wales, A. J. W. Physick, </t>
    </r>
    <r>
      <rPr>
        <b/>
        <sz val="12"/>
        <color rgb="FF000000"/>
        <rFont val="Times New Roman"/>
        <family val="1"/>
      </rPr>
      <t>Đoàn Văn Huấn (đồng tác giả)</t>
    </r>
    <r>
      <rPr>
        <sz val="12"/>
        <color rgb="FF000000"/>
        <rFont val="Times New Roman"/>
        <family val="1"/>
      </rPr>
      <t>, V. P. Ting and C. R. Bowen</t>
    </r>
  </si>
  <si>
    <r>
      <t>Hoan V. Hoang,</t>
    </r>
    <r>
      <rPr>
        <b/>
        <sz val="12"/>
        <color rgb="FF000000"/>
        <rFont val="Times New Roman"/>
        <family val="1"/>
      </rPr>
      <t xml:space="preserve"> Nguyễn Văn Lâm </t>
    </r>
    <r>
      <rPr>
        <sz val="12"/>
        <color rgb="FF000000"/>
        <rFont val="Times New Roman"/>
        <family val="1"/>
      </rPr>
      <t>(đồng tác giả), Flemming Larsen, Frank Wagner, Nhan D. Dang, Nhan Q. Pham:</t>
    </r>
  </si>
  <si>
    <r>
      <t xml:space="preserve">Số tiền thực nhận được tính theo công thức sau: 
</t>
    </r>
    <r>
      <rPr>
        <b/>
        <sz val="12"/>
        <color theme="1"/>
        <rFont val="Times New Roman"/>
        <family val="1"/>
      </rPr>
      <t xml:space="preserve">Số tiền thực nhận = Hệ số tác giả x Hệ số bài báo x 2.000.000  </t>
    </r>
  </si>
  <si>
    <r>
      <t xml:space="preserve">Onyelowe Kennedy, </t>
    </r>
    <r>
      <rPr>
        <b/>
        <sz val="12"/>
        <color rgb="FF000000"/>
        <rFont val="Times New Roman"/>
        <family val="1"/>
      </rPr>
      <t xml:space="preserve">Bùi Văn Đức </t>
    </r>
    <r>
      <rPr>
        <sz val="12"/>
        <color rgb="FF000000"/>
        <rFont val="Times New Roman"/>
        <family val="1"/>
      </rPr>
      <t xml:space="preserve">(đồng tác giả)
</t>
    </r>
  </si>
  <si>
    <r>
      <t>Hue Thi Hong Dang,</t>
    </r>
    <r>
      <rPr>
        <b/>
        <sz val="12"/>
        <color rgb="FF000000"/>
        <rFont val="Times New Roman"/>
        <family val="1"/>
      </rPr>
      <t xml:space="preserve"> Phạm Thị Thủy </t>
    </r>
    <r>
      <rPr>
        <sz val="12"/>
        <color rgb="FF000000"/>
        <rFont val="Times New Roman"/>
        <family val="1"/>
      </rPr>
      <t>(đồng tác giả), Dao Minh Ngung, Pham Quang</t>
    </r>
  </si>
  <si>
    <t>Nguyễn Văn Xô</t>
  </si>
  <si>
    <t>BM Máy và Thiết bị Mỏ</t>
  </si>
  <si>
    <t>Nguyễn Văn Lại</t>
  </si>
  <si>
    <t>BM Kỹ thuật cơ khí</t>
  </si>
  <si>
    <t>Phạm Thị Thủy</t>
  </si>
  <si>
    <t>Nguyễn Văn Thịnh</t>
  </si>
  <si>
    <t>BM Thiết bị dầu khí và Công trình</t>
  </si>
  <si>
    <t>Trần Danh Hùng</t>
  </si>
  <si>
    <t>Kiều Duy Thông</t>
  </si>
  <si>
    <t>BM Địa Vật lý</t>
  </si>
  <si>
    <t>Dương Văn Hào</t>
  </si>
  <si>
    <t>Nguyễn Khắc Long</t>
  </si>
  <si>
    <t>BM Lọc - Hóa dầu</t>
  </si>
  <si>
    <t>Đoàn Văn Huấn</t>
  </si>
  <si>
    <t>BM Khoan - Khai thác Dầu khí</t>
  </si>
  <si>
    <t>Hồ Văn Sơn</t>
  </si>
  <si>
    <t>Nguyễn Thị Linh</t>
  </si>
  <si>
    <t>BM Khai thác Lộ thiên</t>
  </si>
  <si>
    <t>Bùi Xuân Nam</t>
  </si>
  <si>
    <t>Nguyễn Hoàng</t>
  </si>
  <si>
    <t>Vũ Diệp Anh
Bùi Xuân Nam</t>
  </si>
  <si>
    <t>Trần Mạnh Tiến</t>
  </si>
  <si>
    <t>BM Sức bền vật liệu</t>
  </si>
  <si>
    <t>Lê Tiến Dũng</t>
  </si>
  <si>
    <t>BM Khai thác Hầm lò</t>
  </si>
  <si>
    <t>Nguyễn Văn Sáng</t>
  </si>
  <si>
    <t>BM Trắc địa cao cấp</t>
  </si>
  <si>
    <t>Vũ Đình Toàn</t>
  </si>
  <si>
    <t>Trần Vân Anh</t>
  </si>
  <si>
    <t>BM Đo ảnh và Viễn thám GIS</t>
  </si>
  <si>
    <t>Dương Thành Trung</t>
  </si>
  <si>
    <t>BM Trắc địa phổ thông và Sai số</t>
  </si>
  <si>
    <t>BM Địa chất công trình</t>
  </si>
  <si>
    <t>Nhữ Việt Hà</t>
  </si>
  <si>
    <t>Nguyễn Văn Lâm</t>
  </si>
  <si>
    <t>BM Địa chất Thủy văn</t>
  </si>
  <si>
    <t>Vũ Văn Hưng</t>
  </si>
  <si>
    <t>Tô Xuân Bản</t>
  </si>
  <si>
    <t>BM Khoáng Thạch và Địa hóa</t>
  </si>
  <si>
    <t>Hoàng Đình Quế</t>
  </si>
  <si>
    <t>BM Địa chất</t>
  </si>
  <si>
    <t>Nguyễn Hữu Hiệp</t>
  </si>
  <si>
    <t>Nguyễn Đình Luyện</t>
  </si>
  <si>
    <t>BM Tìm kiếm thăm dò</t>
  </si>
  <si>
    <t>Trần Thị Hòa
Phan Viết Sơn</t>
  </si>
  <si>
    <t>Đỗ Thị Hồng Hải</t>
  </si>
  <si>
    <t>Lê Thị Vinh</t>
  </si>
  <si>
    <t>BM Hóa</t>
  </si>
  <si>
    <t>BM Vật lý</t>
  </si>
  <si>
    <t>Vũ Kim Thư</t>
  </si>
  <si>
    <t>Lê Đắc Tuyên</t>
  </si>
  <si>
    <t>Hà Mạnh Hùng</t>
  </si>
  <si>
    <t>Trần Thị Hà</t>
  </si>
  <si>
    <t>Trần Thị Thu Hương</t>
  </si>
  <si>
    <t>BM Địa sinh thái và Công nghệ môi trường</t>
  </si>
  <si>
    <t>Đỗ Thị Hải</t>
  </si>
  <si>
    <t>Nguyễn Văn Bình</t>
  </si>
  <si>
    <t>BM Môi trường cơ sở</t>
  </si>
  <si>
    <t>Đỗ Văn Nhuận</t>
  </si>
  <si>
    <t>BM Kỹ thuật môi trường</t>
  </si>
  <si>
    <t>Phạm Thị Nhàn</t>
  </si>
  <si>
    <t>BM Kỹ thuật xây dựng</t>
  </si>
  <si>
    <t>Lê Huy Việt</t>
  </si>
  <si>
    <t>Bùi Văn Đức</t>
  </si>
  <si>
    <t>Trần Mạnh Hùng</t>
  </si>
  <si>
    <t>Phạm Văn Hùng</t>
  </si>
  <si>
    <t>BM Xây dựng Hạ tầng cơ sở</t>
  </si>
  <si>
    <t>BM Xây dựng Công trình ngầm và Mỏ</t>
  </si>
  <si>
    <t>Đỗ Mạnh Tấn</t>
  </si>
  <si>
    <t>Trần Tuấn Minh</t>
  </si>
  <si>
    <t>Đỗ Ngọc Anh</t>
  </si>
  <si>
    <t>Đào Viết Đoàn</t>
  </si>
  <si>
    <t>Dương Thị Hiền Thanh</t>
  </si>
  <si>
    <t>Nguyễn Hoàng Long</t>
  </si>
  <si>
    <t>Trương Xuân Luận</t>
  </si>
  <si>
    <t>BM Tin học Kinh tế</t>
  </si>
  <si>
    <t>BM Tin học Trắc địa</t>
  </si>
  <si>
    <t>BM Tin học Địa chất</t>
  </si>
  <si>
    <t>Ngô Thị Phương Thảo</t>
  </si>
  <si>
    <t>Assessment of rainstorm induced sediment deposition, gully development at Ikot Ekpene, Nigeria and the devastating effect on the environment</t>
  </si>
  <si>
    <t>Tên Tạp chí</t>
  </si>
  <si>
    <t>Mechanical Sciences</t>
  </si>
  <si>
    <t>Acta metallurgica slovaca</t>
  </si>
  <si>
    <t>Energies</t>
  </si>
  <si>
    <t>Seismological Research Letters</t>
  </si>
  <si>
    <t>Geophysical Prospecting</t>
  </si>
  <si>
    <t>Journal of Asian Earth Sciences</t>
  </si>
  <si>
    <t>Microporous and Mesoporous Materials</t>
  </si>
  <si>
    <t>Molecular Catalysis</t>
  </si>
  <si>
    <t>Scientific Reports</t>
  </si>
  <si>
    <t>Industrial Lubrication and
Tribology</t>
  </si>
  <si>
    <t>Nano-Micro Letters</t>
  </si>
  <si>
    <t>Chemical Engineering &amp; Technology</t>
  </si>
  <si>
    <t>Journal of Environmental Chemical Engineering</t>
  </si>
  <si>
    <t>Chemical Engineering Science</t>
  </si>
  <si>
    <t>Materials Today Communications</t>
  </si>
  <si>
    <t>Natural Resources Research</t>
  </si>
  <si>
    <t>Applied soft computing</t>
  </si>
  <si>
    <t>Acta Geophysica</t>
  </si>
  <si>
    <t>Engineering with Computers</t>
  </si>
  <si>
    <t>Applied Sciences (MDPI)</t>
  </si>
  <si>
    <t>Environmental earth sciences</t>
  </si>
  <si>
    <t>International Journal of Environmental Analytical Chemistry</t>
  </si>
  <si>
    <t>Sensors (MDPI)</t>
  </si>
  <si>
    <t>Resources Policy</t>
  </si>
  <si>
    <t>Scientific Reports (Nature)</t>
  </si>
  <si>
    <t>Geomatics, Natural Hazards and Risk</t>
  </si>
  <si>
    <t>Construction and Building Materials</t>
  </si>
  <si>
    <t>International Journal of Rock Mechanics and Mining Sciences</t>
  </si>
  <si>
    <t>Russian Journal of Pacific Geology</t>
  </si>
  <si>
    <t>Earth, Planets and Space</t>
  </si>
  <si>
    <t>Remote Sensing Applications: Society and Environment</t>
  </si>
  <si>
    <t>Sensors</t>
  </si>
  <si>
    <t>IEEE Journal of Selected Topics in Applied Earth Observations and Remote Sensing</t>
  </si>
  <si>
    <t>Applied Sciences</t>
  </si>
  <si>
    <t>Journal of Engineering</t>
  </si>
  <si>
    <t>Electronic journal of geotechnical engineering</t>
  </si>
  <si>
    <t>Water</t>
  </si>
  <si>
    <t>Science of The Total Environment</t>
  </si>
  <si>
    <t>Gondwana Research</t>
  </si>
  <si>
    <t>Geostandards and Geoanalytical Research</t>
  </si>
  <si>
    <t>Sedimentary Geology</t>
  </si>
  <si>
    <t>Journal of Coastal Research</t>
  </si>
  <si>
    <t>Precambrian Research</t>
  </si>
  <si>
    <t>Remote sensing</t>
  </si>
  <si>
    <t>Journal of Electronic Materials</t>
  </si>
  <si>
    <t>Journal of Rare Earths</t>
  </si>
  <si>
    <t>IEEE Magnetics Letters</t>
  </si>
  <si>
    <t>Phytochemistry Letters</t>
  </si>
  <si>
    <t>Journal of Chemistry</t>
  </si>
  <si>
    <t>Current Applied Physics</t>
  </si>
  <si>
    <t>International Journal of Modern Physics B</t>
  </si>
  <si>
    <t>Progress in Organic Coatings</t>
  </si>
  <si>
    <t>Environmental Science and Pollution Research</t>
  </si>
  <si>
    <t>Archives of Environmental Contamination and Toxicology</t>
  </si>
  <si>
    <t>Plant Ecology and Evolution</t>
  </si>
  <si>
    <t>Water Science &amp; Technology</t>
  </si>
  <si>
    <t>Meteoritics &amp; Planetary Science</t>
  </si>
  <si>
    <t>International Journal of GEOMATE</t>
  </si>
  <si>
    <t>International Journal of Low-Carbon Technologies</t>
  </si>
  <si>
    <t>Journal of Materials Research and Technology</t>
  </si>
  <si>
    <t>Iranian Journal of Science and Technology - Transactions of Civil Engineering</t>
  </si>
  <si>
    <t>Italian Journal of Engineering Geology and Environment</t>
  </si>
  <si>
    <t>Magazine of Concrete Research</t>
  </si>
  <si>
    <t>Canadian Geotechnical Journal</t>
  </si>
  <si>
    <t>European Journal of Environmental and Civil Engineering</t>
  </si>
  <si>
    <t>Construction &amp; Building Materials</t>
  </si>
  <si>
    <t>Transportation Research Record</t>
  </si>
  <si>
    <t>Applied sciences</t>
  </si>
  <si>
    <t>Bulletin of Engineering Geology and the Environment</t>
  </si>
  <si>
    <t>Journal of building engineering</t>
  </si>
  <si>
    <t>Transportation Geotechnics</t>
  </si>
  <si>
    <t>Computers and Geotechnics</t>
  </si>
  <si>
    <t>Internationa Journal of GEOMATE</t>
  </si>
  <si>
    <t>IEEE/ACM Transactions on Audio, Speech, and Language Processing</t>
  </si>
  <si>
    <t>Photogrammetric record</t>
  </si>
  <si>
    <t>Journal of the Geological Society of India</t>
  </si>
  <si>
    <t>Catena</t>
  </si>
  <si>
    <t>Journal of Hydrology</t>
  </si>
  <si>
    <t>Environmental Earth Sciences:</t>
  </si>
  <si>
    <t>Environmental Technology &amp; Innovation</t>
  </si>
  <si>
    <t>Lithos</t>
  </si>
  <si>
    <t>International Geology Review</t>
  </si>
  <si>
    <t xml:space="preserve"> Q1b</t>
  </si>
  <si>
    <t>Ký nhận</t>
  </si>
  <si>
    <t>Ghi chú</t>
  </si>
  <si>
    <t xml:space="preserve">Ngô Thị Phương Thảo </t>
  </si>
  <si>
    <t xml:space="preserve">Dương Thị Hiền Thanh </t>
  </si>
  <si>
    <t xml:space="preserve"> Hồ Văn Sơn</t>
  </si>
  <si>
    <t xml:space="preserve">Hà Mạnh Hùng </t>
  </si>
  <si>
    <r>
      <t>Lê Đắc Tuyên, Tống Bá Tuấn</t>
    </r>
    <r>
      <rPr>
        <sz val="12"/>
        <color theme="1"/>
        <rFont val="Times New Roman"/>
        <family val="1"/>
      </rPr>
      <t/>
    </r>
  </si>
  <si>
    <t>Đào Việt Thắng, Nguyễn Mạnh Hùng, Dư Thị Xuân Thảo</t>
  </si>
  <si>
    <t>Nhữ Việt Hà, Dương Văn Bình</t>
  </si>
  <si>
    <t>Nguyễn Thị Nụ, Bùi Trường Sơn</t>
  </si>
  <si>
    <t>Vũ Đình Hiếu, , Bùi Xuân Nam, Nguyễn Đình An, Lê Quý Thảo, Đỗ Ngọc Hoàn
Bùi Hoàng Bắc</t>
  </si>
  <si>
    <t>Bùi Hoàng Bắc 
Bùi Xuân Nam</t>
  </si>
  <si>
    <t>Bùi Xuân Nam, Trần Quang Hiếu
Nguyễn Quốc Long</t>
  </si>
  <si>
    <t>Nguyễn Hoàng, Bùi Xuân Nam
Bùi Hoàng Bắc</t>
  </si>
  <si>
    <t>Bùi Xuân Nam, Trần Quang Hiếu</t>
  </si>
  <si>
    <t>Bùi Xuân Nam, Trần Quang Hiếu, Nguyễn Đình An</t>
  </si>
  <si>
    <t>Nguyễn Hoàng, Bùi Xuân Nam</t>
  </si>
  <si>
    <t>Phan Quang Văn, Đào Trung Thành
Nguyễn Phương</t>
  </si>
  <si>
    <t>Nguyễn Quang Minh, Nguyễn Thị Thu Hương</t>
  </si>
  <si>
    <t>Bùi Văn Đức, Nguyễn Văn Mạnh</t>
  </si>
  <si>
    <t xml:space="preserve">Đỗ Ngọc Anh </t>
  </si>
  <si>
    <t xml:space="preserve"> Lê Huy Việt</t>
  </si>
  <si>
    <t>Đỗ Mạnh Tấn, Đỗ Ngọc Anh</t>
  </si>
  <si>
    <t>Phạm Đức Thọ, Nguyễn Trọng Dũng</t>
  </si>
  <si>
    <t>Bùi Văn Đức, Nguyễn Văn Mạnh
Tạ Đức Thịnh</t>
  </si>
  <si>
    <r>
      <rPr>
        <b/>
        <sz val="14"/>
        <color rgb="FF000000"/>
        <rFont val="Times New Roman"/>
        <family val="1"/>
      </rPr>
      <t>Trương Xuân Luận</t>
    </r>
    <r>
      <rPr>
        <sz val="14"/>
        <color rgb="FF000000"/>
        <rFont val="Times New Roman"/>
        <family val="1"/>
      </rPr>
      <t xml:space="preserve"> </t>
    </r>
  </si>
  <si>
    <r>
      <rPr>
        <b/>
        <sz val="14"/>
        <color rgb="FF000000"/>
        <rFont val="Times New Roman"/>
        <family val="1"/>
      </rPr>
      <t xml:space="preserve">Hồ Văn Sơn </t>
    </r>
    <r>
      <rPr>
        <sz val="14"/>
        <color rgb="FF000000"/>
        <rFont val="Times New Roman"/>
        <family val="1"/>
      </rPr>
      <t xml:space="preserve">
</t>
    </r>
  </si>
  <si>
    <r>
      <rPr>
        <b/>
        <sz val="14"/>
        <color rgb="FF000000"/>
        <rFont val="Times New Roman"/>
        <family val="1"/>
      </rPr>
      <t>Hồ Văn Sơn</t>
    </r>
    <r>
      <rPr>
        <sz val="14"/>
        <color rgb="FF000000"/>
        <rFont val="Times New Roman"/>
        <family val="1"/>
      </rPr>
      <t xml:space="preserve"> </t>
    </r>
  </si>
  <si>
    <r>
      <rPr>
        <b/>
        <sz val="14"/>
        <color rgb="FF000000"/>
        <rFont val="Times New Roman"/>
        <family val="1"/>
      </rPr>
      <t>Trần Danh Hùng</t>
    </r>
    <r>
      <rPr>
        <sz val="14"/>
        <color rgb="FF000000"/>
        <rFont val="Times New Roman"/>
        <family val="1"/>
      </rPr>
      <t xml:space="preserve"> </t>
    </r>
  </si>
  <si>
    <r>
      <rPr>
        <b/>
        <sz val="14"/>
        <color theme="1"/>
        <rFont val="Times New Roman"/>
        <family val="1"/>
      </rPr>
      <t>Đoàn Văn Huấn</t>
    </r>
    <r>
      <rPr>
        <sz val="14"/>
        <color theme="1"/>
        <rFont val="Times New Roman"/>
        <family val="1"/>
      </rPr>
      <t xml:space="preserve"> </t>
    </r>
  </si>
  <si>
    <r>
      <rPr>
        <b/>
        <sz val="14"/>
        <color rgb="FF000000"/>
        <rFont val="Times New Roman"/>
        <family val="1"/>
      </rPr>
      <t>Nguyễn Thị Linh</t>
    </r>
    <r>
      <rPr>
        <sz val="14"/>
        <color rgb="FF000000"/>
        <rFont val="Times New Roman"/>
        <family val="1"/>
      </rPr>
      <t xml:space="preserve"> </t>
    </r>
  </si>
  <si>
    <r>
      <t> </t>
    </r>
    <r>
      <rPr>
        <b/>
        <sz val="14"/>
        <color rgb="FF000000"/>
        <rFont val="Times New Roman"/>
        <family val="1"/>
      </rPr>
      <t xml:space="preserve">Đoàn Văn Huấn </t>
    </r>
  </si>
  <si>
    <r>
      <t xml:space="preserve">Discovery of cycloartane-typetriterpene saponins from </t>
    </r>
    <r>
      <rPr>
        <i/>
        <sz val="14"/>
        <color theme="1"/>
        <rFont val="Times New Roman"/>
        <family val="1"/>
      </rPr>
      <t>Mussaenda glabra</t>
    </r>
    <r>
      <rPr>
        <sz val="14"/>
        <color theme="1"/>
        <rFont val="Times New Roman"/>
        <family val="1"/>
      </rPr>
      <t>, 33, 39-45, 2019.</t>
    </r>
  </si>
  <si>
    <r>
      <t xml:space="preserve"> </t>
    </r>
    <r>
      <rPr>
        <b/>
        <sz val="14"/>
        <color theme="1"/>
        <rFont val="Times New Roman"/>
        <family val="1"/>
      </rPr>
      <t xml:space="preserve">Lê Đắc Tuyên </t>
    </r>
  </si>
  <si>
    <r>
      <t>Lê Thị Duyên, Lê Thị Phương Thảo,</t>
    </r>
    <r>
      <rPr>
        <b/>
        <sz val="14"/>
        <color theme="1"/>
        <rFont val="Times New Roman"/>
        <family val="1"/>
      </rPr>
      <t xml:space="preserve"> Đỗ Thị Hải, Võ Thị Hạnh </t>
    </r>
    <r>
      <rPr>
        <sz val="12"/>
        <rFont val="Times New Roman"/>
        <family val="1"/>
      </rPr>
      <t/>
    </r>
  </si>
  <si>
    <r>
      <t>Structural, Electrical, and Magnetic Properties of Bi</t>
    </r>
    <r>
      <rPr>
        <vertAlign val="subscript"/>
        <sz val="14"/>
        <color theme="1"/>
        <rFont val="Times New Roman"/>
        <family val="1"/>
      </rPr>
      <t>0.90</t>
    </r>
    <r>
      <rPr>
        <sz val="14"/>
        <color theme="1"/>
        <rFont val="Times New Roman"/>
        <family val="1"/>
      </rPr>
      <t>Nd</t>
    </r>
    <r>
      <rPr>
        <vertAlign val="subscript"/>
        <sz val="14"/>
        <color theme="1"/>
        <rFont val="Times New Roman"/>
        <family val="1"/>
      </rPr>
      <t>0.10</t>
    </r>
    <r>
      <rPr>
        <sz val="14"/>
        <color theme="1"/>
        <rFont val="Times New Roman"/>
        <family val="1"/>
      </rPr>
      <t>Fe</t>
    </r>
    <r>
      <rPr>
        <vertAlign val="subscript"/>
        <sz val="14"/>
        <color theme="1"/>
        <rFont val="Times New Roman"/>
        <family val="1"/>
      </rPr>
      <t>0.98</t>
    </r>
    <r>
      <rPr>
        <sz val="14"/>
        <color theme="1"/>
        <rFont val="Times New Roman"/>
        <family val="1"/>
      </rPr>
      <t>TM</t>
    </r>
    <r>
      <rPr>
        <vertAlign val="subscript"/>
        <sz val="14"/>
        <color theme="1"/>
        <rFont val="Times New Roman"/>
        <family val="1"/>
      </rPr>
      <t>0.02</t>
    </r>
    <r>
      <rPr>
        <sz val="14"/>
        <color theme="1"/>
        <rFont val="Times New Roman"/>
        <family val="1"/>
      </rPr>
      <t>O</t>
    </r>
    <r>
      <rPr>
        <vertAlign val="subscript"/>
        <sz val="14"/>
        <color theme="1"/>
        <rFont val="Times New Roman"/>
        <family val="1"/>
      </rPr>
      <t>3</t>
    </r>
    <r>
      <rPr>
        <sz val="14"/>
        <color theme="1"/>
        <rFont val="Times New Roman"/>
        <family val="1"/>
      </rPr>
      <t xml:space="preserve"> (TM = Mn, Co, Ni, and Cu) Materials</t>
    </r>
  </si>
  <si>
    <r>
      <t xml:space="preserve">Nguyễn Minh Quyền, Trần Thanh Hải, Ngô Xuân Thành, </t>
    </r>
    <r>
      <rPr>
        <b/>
        <sz val="14"/>
        <color theme="1"/>
        <rFont val="Times New Roman"/>
        <family val="1"/>
      </rPr>
      <t>Nguyễn Quốc Hưng</t>
    </r>
  </si>
  <si>
    <r>
      <t>Nguyễn Thị Nụ</t>
    </r>
    <r>
      <rPr>
        <sz val="14"/>
        <color rgb="FF000000"/>
        <rFont val="Times New Roman"/>
        <family val="1"/>
      </rPr>
      <t>, </t>
    </r>
    <r>
      <rPr>
        <b/>
        <sz val="14"/>
        <color rgb="FF000000"/>
        <rFont val="Times New Roman"/>
        <family val="1"/>
      </rPr>
      <t>Bùi Trường Sơn</t>
    </r>
  </si>
  <si>
    <r>
      <t xml:space="preserve"> </t>
    </r>
    <r>
      <rPr>
        <b/>
        <sz val="14"/>
        <color theme="1"/>
        <rFont val="Times New Roman"/>
        <family val="1"/>
      </rPr>
      <t>Bùi Xuân Nam</t>
    </r>
  </si>
  <si>
    <r>
      <rPr>
        <b/>
        <sz val="14"/>
        <color rgb="FF000000"/>
        <rFont val="Times New Roman"/>
        <family val="1"/>
      </rPr>
      <t>Nguyễn Hoàng</t>
    </r>
    <r>
      <rPr>
        <sz val="14"/>
        <color rgb="FF000000"/>
        <rFont val="Times New Roman"/>
        <family val="1"/>
      </rPr>
      <t xml:space="preserve">, </t>
    </r>
    <r>
      <rPr>
        <b/>
        <sz val="14"/>
        <color rgb="FF000000"/>
        <rFont val="Times New Roman"/>
        <family val="1"/>
      </rPr>
      <t>Bùi Xuân Nam, Trần Quang Hiếu</t>
    </r>
  </si>
  <si>
    <r>
      <t xml:space="preserve"> </t>
    </r>
    <r>
      <rPr>
        <b/>
        <sz val="14"/>
        <color theme="1"/>
        <rFont val="Times New Roman"/>
        <family val="1"/>
      </rPr>
      <t>Bùi Xuân Nam, Trần Quang Hiếu</t>
    </r>
  </si>
  <si>
    <r>
      <t>Vũ Đình Hiếu, Bùi Xuân Nam, Nguyễn Đình An, Lê Quý Thảo, Đỗ Ngọc Hoàn</t>
    </r>
    <r>
      <rPr>
        <sz val="14"/>
        <color theme="1"/>
        <rFont val="Times New Roman"/>
        <family val="1"/>
      </rPr>
      <t xml:space="preserve">
</t>
    </r>
    <r>
      <rPr>
        <b/>
        <sz val="14"/>
        <color theme="1"/>
        <rFont val="Times New Roman"/>
        <family val="1"/>
      </rPr>
      <t>Bùi Hoàng Bắc</t>
    </r>
  </si>
  <si>
    <r>
      <t>Bùi Xuân Nam, Lê Quý Thảo</t>
    </r>
    <r>
      <rPr>
        <sz val="14"/>
        <color theme="1"/>
        <rFont val="Times New Roman"/>
        <family val="1"/>
      </rPr>
      <t xml:space="preserve">
</t>
    </r>
    <r>
      <rPr>
        <b/>
        <sz val="14"/>
        <color theme="1"/>
        <rFont val="Times New Roman"/>
        <family val="1"/>
      </rPr>
      <t>Bùi Hoàng Bắc
Nguyễn Quốc Long</t>
    </r>
    <r>
      <rPr>
        <sz val="12"/>
        <color theme="1"/>
        <rFont val="Times New Roman"/>
        <family val="1"/>
      </rPr>
      <t/>
    </r>
  </si>
  <si>
    <r>
      <rPr>
        <b/>
        <sz val="14"/>
        <color theme="1"/>
        <rFont val="Times New Roman"/>
        <family val="1"/>
      </rPr>
      <t>Bùi Xuân Nam, Nguyễn Hoàng</t>
    </r>
    <r>
      <rPr>
        <sz val="12"/>
        <color theme="1"/>
        <rFont val="Times New Roman"/>
        <family val="1"/>
      </rPr>
      <t/>
    </r>
  </si>
  <si>
    <r>
      <rPr>
        <b/>
        <sz val="14"/>
        <color theme="1"/>
        <rFont val="Times New Roman"/>
        <family val="1"/>
      </rPr>
      <t>Nguyễn Hoàng</t>
    </r>
    <r>
      <rPr>
        <sz val="14"/>
        <color theme="1"/>
        <rFont val="Times New Roman"/>
        <family val="1"/>
      </rPr>
      <t xml:space="preserve">, </t>
    </r>
    <r>
      <rPr>
        <b/>
        <sz val="14"/>
        <color theme="1"/>
        <rFont val="Times New Roman"/>
        <family val="1"/>
      </rPr>
      <t>Bùi Xuân Nam</t>
    </r>
  </si>
  <si>
    <r>
      <t xml:space="preserve"> </t>
    </r>
    <r>
      <rPr>
        <b/>
        <sz val="14"/>
        <color rgb="FF000000"/>
        <rFont val="Times New Roman"/>
        <family val="1"/>
      </rPr>
      <t>Đỗ Thị Hải</t>
    </r>
  </si>
  <si>
    <r>
      <t xml:space="preserve"> </t>
    </r>
    <r>
      <rPr>
        <b/>
        <sz val="14"/>
        <color rgb="FF000000"/>
        <rFont val="Times New Roman"/>
        <family val="1"/>
      </rPr>
      <t>Đỗ Văn Nhuận</t>
    </r>
  </si>
  <si>
    <r>
      <rPr>
        <b/>
        <sz val="14"/>
        <rFont val="Times New Roman"/>
        <family val="1"/>
      </rPr>
      <t>Trần Vân Anh</t>
    </r>
    <r>
      <rPr>
        <sz val="12"/>
        <color theme="1"/>
        <rFont val="Times New Roman"/>
        <family val="1"/>
      </rPr>
      <t/>
    </r>
  </si>
  <si>
    <r>
      <t>P</t>
    </r>
    <r>
      <rPr>
        <b/>
        <sz val="14"/>
        <color rgb="FF000000"/>
        <rFont val="Times New Roman"/>
        <family val="1"/>
      </rPr>
      <t>hạm Thi Nhàn</t>
    </r>
  </si>
  <si>
    <r>
      <t xml:space="preserve"> </t>
    </r>
    <r>
      <rPr>
        <b/>
        <sz val="14"/>
        <color rgb="FF000000"/>
        <rFont val="Times New Roman"/>
        <family val="1"/>
      </rPr>
      <t>Bùi Văn Đức</t>
    </r>
  </si>
  <si>
    <r>
      <t>Đặng Trung Thành</t>
    </r>
    <r>
      <rPr>
        <sz val="14"/>
        <color rgb="FF3F3A38"/>
        <rFont val="Times New Roman"/>
        <family val="1"/>
      </rPr>
      <t xml:space="preserve"> 
</t>
    </r>
    <r>
      <rPr>
        <b/>
        <sz val="14"/>
        <color rgb="FF3F3A38"/>
        <rFont val="Times New Roman"/>
        <family val="1"/>
      </rPr>
      <t>Lê Trọng Thắng</t>
    </r>
  </si>
  <si>
    <r>
      <t xml:space="preserve"> </t>
    </r>
    <r>
      <rPr>
        <b/>
        <sz val="14"/>
        <color theme="1"/>
        <rFont val="Times New Roman"/>
        <family val="1"/>
      </rPr>
      <t>Đỗ Mạnh Tấn</t>
    </r>
  </si>
  <si>
    <r>
      <t> </t>
    </r>
    <r>
      <rPr>
        <b/>
        <sz val="14"/>
        <color theme="1"/>
        <rFont val="Times New Roman"/>
        <family val="1"/>
      </rPr>
      <t>Đỗ Ngọc Anh</t>
    </r>
  </si>
  <si>
    <t>Tác giả thứ nhất</t>
  </si>
  <si>
    <t>Tác giả liên hệ</t>
  </si>
  <si>
    <t>Khác</t>
  </si>
  <si>
    <t>Vai trò tác giả trong bài báo trong trường hợp số tác giả thuộc biên chế HUMG &gt; 1</t>
  </si>
  <si>
    <t>Lê Thị Phương Thảo</t>
  </si>
  <si>
    <t>Võ Thị Hạnh</t>
  </si>
  <si>
    <t>Lê Thị Duyên</t>
  </si>
  <si>
    <t>Số tác giả thuộc biên chế HUMG</t>
  </si>
  <si>
    <t>Nguyễn Mạnh Hùng</t>
  </si>
  <si>
    <t>Đào Việt Thắng</t>
  </si>
  <si>
    <t>Dư Thị Xuân Thảo</t>
  </si>
  <si>
    <t>Trần Thanh Hải</t>
  </si>
  <si>
    <t>Ngô Xuân Thành</t>
  </si>
  <si>
    <t>Nguyễn Quốc Hưng</t>
  </si>
  <si>
    <t>Nguyễn Minh Quyền</t>
  </si>
  <si>
    <t>Phan Viết Sơn</t>
  </si>
  <si>
    <t>Trần Thị Hòa</t>
  </si>
  <si>
    <t>Nguyễn Thị Nụ</t>
  </si>
  <si>
    <t>Bùi Trường Sơn</t>
  </si>
  <si>
    <t>Trần Quang Hiếu</t>
  </si>
  <si>
    <t>Bùi Hoàng Bắc</t>
  </si>
  <si>
    <t>Đỗ Ngọc Hoàn</t>
  </si>
  <si>
    <t xml:space="preserve">Vũ Đình Hiếu
</t>
  </si>
  <si>
    <t>Lê Quý Thảo</t>
  </si>
  <si>
    <t>Nguyễn Đình An</t>
  </si>
  <si>
    <t xml:space="preserve">Bùi Hoàng Bắc
</t>
  </si>
  <si>
    <t>Nguyễn Quốc Long</t>
  </si>
  <si>
    <t>Vũ Đình Hiếu</t>
  </si>
  <si>
    <t>Vũ Diệp Anh</t>
  </si>
  <si>
    <t xml:space="preserve"> Nguyễn Hoàng</t>
  </si>
  <si>
    <r>
      <rPr>
        <b/>
        <sz val="14"/>
        <color rgb="FF000000"/>
        <rFont val="Times New Roman"/>
        <family val="1"/>
      </rPr>
      <t xml:space="preserve">Bùi Xuân Nam, </t>
    </r>
    <r>
      <rPr>
        <sz val="14"/>
        <color rgb="FF000000"/>
        <rFont val="Times New Roman"/>
        <family val="1"/>
      </rPr>
      <t xml:space="preserve"> </t>
    </r>
    <r>
      <rPr>
        <b/>
        <sz val="14"/>
        <color rgb="FF000000"/>
        <rFont val="Times New Roman"/>
        <family val="1"/>
      </rPr>
      <t>Nguyễn Hoàng</t>
    </r>
    <r>
      <rPr>
        <sz val="14"/>
        <color rgb="FF000000"/>
        <rFont val="Times New Roman"/>
        <family val="1"/>
      </rPr>
      <t>,</t>
    </r>
    <r>
      <rPr>
        <b/>
        <sz val="14"/>
        <color rgb="FF000000"/>
        <rFont val="Times New Roman"/>
        <family val="1"/>
      </rPr>
      <t xml:space="preserve"> Đỗ Ngọc Hoàn, Bùi Hoàng Bắc</t>
    </r>
  </si>
  <si>
    <t>Bùi Xuân Nam, Nguyễn Hoàng, Trần Quang Hiếu, Nguyễn Quốc Long</t>
  </si>
  <si>
    <t>Đào Trung Thành</t>
  </si>
  <si>
    <t>Nguyễn Phương</t>
  </si>
  <si>
    <t xml:space="preserve">Phan Quang Văn </t>
  </si>
  <si>
    <t>Nguyên Thị Thu Hương</t>
  </si>
  <si>
    <t>Nguyễn Quang Minh</t>
  </si>
  <si>
    <t>Lê Trọng Thắng</t>
  </si>
  <si>
    <t>Đặng Trung Thành</t>
  </si>
  <si>
    <t>Nguyễn Văn Mạnh</t>
  </si>
  <si>
    <t>Tạ Đức Thịnh</t>
  </si>
  <si>
    <t xml:space="preserve">Bùi Văn Đức
</t>
  </si>
  <si>
    <t>Nguyễn Phi Hùng</t>
  </si>
  <si>
    <t>Bùi Văn Đức, Nguyễn Văn Mạnh, Tạ Đức Thịnh, Phạm Đức Thọ</t>
  </si>
  <si>
    <t>Phạm Đức Thọ</t>
  </si>
  <si>
    <t>Bùi Văn Đức, Nguyễn Xuân Mãn, Nguyễn Văn Mạnh, Tạ Đức Thịnh</t>
  </si>
  <si>
    <t>Nguyễn Xuân Mãn</t>
  </si>
  <si>
    <t>Nguyễn Trọng Dũng</t>
  </si>
  <si>
    <t>Tìm kiếm thăm dò</t>
  </si>
  <si>
    <t>BM Trắc địa Mỏ</t>
  </si>
  <si>
    <t>BM Kinh tế cơ sở</t>
  </si>
  <si>
    <t>BM Môi trường Cơ sở</t>
  </si>
  <si>
    <t>Đỗ mạnh Tấn</t>
  </si>
  <si>
    <t>BM Xây dựng hạ tầng cơ sở</t>
  </si>
  <si>
    <t>Tống Bá Tuấn</t>
  </si>
  <si>
    <t>Dương Văn Bình</t>
  </si>
  <si>
    <t>Họ và tên</t>
  </si>
  <si>
    <t>Số tài khoản</t>
  </si>
  <si>
    <t>Học TS tại Nga</t>
  </si>
  <si>
    <t>Lê Quí Thảo</t>
  </si>
  <si>
    <t>Chuyển công tác từ 5/2020</t>
  </si>
  <si>
    <t>Học TS tại CHLB Đức</t>
  </si>
  <si>
    <t>Học TS tại New Zealand</t>
  </si>
  <si>
    <t>Học TS tại Anh</t>
  </si>
  <si>
    <t>Tổng cộng</t>
  </si>
  <si>
    <t>Bm Địa chất công trình</t>
  </si>
  <si>
    <t>BM Khai thác lộ thiên</t>
  </si>
  <si>
    <t>Bm Tin học Kinh tế</t>
  </si>
  <si>
    <t>BM Địa vật lý</t>
  </si>
  <si>
    <t>BM Xây dựng CTN và Mỏ</t>
  </si>
  <si>
    <t xml:space="preserve">BM Kỹ thuật môi trường </t>
  </si>
  <si>
    <t>BM Địa sinh thái và CNMT</t>
  </si>
  <si>
    <t>BM Khai thác hầm lò</t>
  </si>
  <si>
    <t>BM Khoan - Khai thác</t>
  </si>
  <si>
    <t>BM Địa chất thủy văn</t>
  </si>
  <si>
    <t>BM Khoáng thạch và Địa hóa</t>
  </si>
  <si>
    <t>BM Đo ảnh và Viễn thám</t>
  </si>
  <si>
    <t>(kèm theo quyết định số…………../QĐ-MĐC ngày…….tháng………năm 2020)</t>
  </si>
  <si>
    <t>Số tiền thực nhận (vnđ)</t>
  </si>
  <si>
    <r>
      <t xml:space="preserve">Số tiền thực nhận của bài báo được tính theo công thức sau: 
</t>
    </r>
    <r>
      <rPr>
        <b/>
        <sz val="12"/>
        <color theme="1"/>
        <rFont val="Times New Roman"/>
        <family val="1"/>
      </rPr>
      <t xml:space="preserve">Số tiền thực nhận = Hệ số tác giả x Hệ số bài báo x 2.000.000  </t>
    </r>
  </si>
  <si>
    <t>I. Phương án phân bổ kinh phí cho các bài báo</t>
  </si>
  <si>
    <t>PHỤ LỤC</t>
  </si>
  <si>
    <t>(kèm theo Quyết định số …………...ngày …..…tháng 5 năm 2020)</t>
  </si>
  <si>
    <t>II. Phương án phân bổ kinh phí cho cá nhân tham gia bài báo</t>
  </si>
  <si>
    <t>Hệ số bài báo
(I)</t>
  </si>
  <si>
    <t>Hệ số tác giả
(II)</t>
  </si>
  <si>
    <t>Hệ số tính
(III=IxII)</t>
  </si>
  <si>
    <t>Số tiền thực nhận/bài báo (vnđ)</t>
  </si>
  <si>
    <t>Sỗ tiền thực nhận/cá nhân tham gia (vnđ)</t>
  </si>
  <si>
    <t>Phân loại tạp chí</t>
  </si>
  <si>
    <t>Nguyên tắc tính: Mức hỗ trợ là số tiền chi cho 1 bài báo. 
- Nếu bài báo chỉ có 1 tác giả thuộc biên chế Trường Đại học Mỏ - Địa chất (HUMG) thì tác giả đó nhận toàn bộ số tiền thưởng của bài báo.
- Nếu bài báo có số tác giả thuộc HUMG từ 2 trở lên thì tỷ lệ chia như sau:
+ 30% cho tác giả thứ nhất (nếu là tác giả HUMG);
+ 30% cho tác giả liên hệ (Corresponding author) (nếu là tác giả HUMG);
+ Số tiền còn lại sau khi trừ đi số tiền chi cho tác giả thứ nhất (nếu có) và tác giả liên hệ (nếu có) chia đều cho tất cả các thành viên là tác giả HUMG.</t>
  </si>
  <si>
    <t>Phòng KHCN</t>
  </si>
  <si>
    <t>Duyệt BGH</t>
  </si>
  <si>
    <t>(số tiền bằng chữ: Bốn trăm linh ba triệu đồng chẵn)</t>
  </si>
  <si>
    <t>DUYỆT BAN GIÁM HIỆU</t>
  </si>
  <si>
    <t>PHÒNG KẾ HOẠCH TÀI CHÍNH</t>
  </si>
  <si>
    <t>PHÒNG KHOA HỌC CÔNG NGHỆ</t>
  </si>
  <si>
    <t>NGƯỜI LẬP</t>
  </si>
  <si>
    <t>PHÒNG KHCN</t>
  </si>
  <si>
    <t>DUYỆT BGH</t>
  </si>
  <si>
    <t>Nghỉ hưu từ 02/2020</t>
  </si>
  <si>
    <t>DANH SÁCH NHẬN THƯỞNG BÀI BÁO ĐĂNG TRÊN TẠP CHÍ UY TÍN QUỐC TẾ 
THUỘC HỆ THỐNG ISI, SCI, SCIE NĂM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</si>
</sst>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 _₫_-;\-* #,##0\ _₫_-;_-* &quot;-&quot;\ _₫_-;_-@_-"/>
    <numFmt numFmtId="164" formatCode="_(* #,##0_);_(* \(#,##0\);_(* &quot;-&quot;_);_(@_)"/>
    <numFmt numFmtId="165" formatCode="_(* #,##0.00_);_(* \(#,##0.00\);_(* &quot;-&quot;??_);_(@_)"/>
    <numFmt numFmtId="166" formatCode="#,##0.000"/>
    <numFmt numFmtId="167" formatCode="0.000"/>
  </numFmts>
  <fonts count="52" x14ac:knownFonts="1">
    <font>
      <sz val="10"/>
      <color theme="1"/>
      <name val="Times New Roman"/>
      <family val="2"/>
    </font>
    <font>
      <b/>
      <sz val="10"/>
      <color theme="1"/>
      <name val="Times New Roman"/>
      <family val="1"/>
    </font>
    <font>
      <b/>
      <sz val="10"/>
      <color theme="0"/>
      <name val="Times New Roman"/>
      <family val="1"/>
    </font>
    <font>
      <i/>
      <sz val="12"/>
      <color theme="1"/>
      <name val="Times New Roman"/>
      <family val="1"/>
    </font>
    <font>
      <sz val="12"/>
      <color theme="1"/>
      <name val="Times New Roman"/>
      <family val="2"/>
    </font>
    <font>
      <sz val="10"/>
      <color theme="1"/>
      <name val="Times New Roman"/>
      <family val="2"/>
    </font>
    <font>
      <b/>
      <sz val="12"/>
      <color theme="1"/>
      <name val="Times New Roman"/>
      <family val="1"/>
    </font>
    <font>
      <b/>
      <u/>
      <sz val="12"/>
      <color theme="1"/>
      <name val="Times New Roman"/>
      <family val="1"/>
    </font>
    <font>
      <b/>
      <sz val="14"/>
      <color theme="1"/>
      <name val="Times New Roman"/>
      <family val="1"/>
    </font>
    <font>
      <sz val="12"/>
      <color rgb="FF000000"/>
      <name val="Times New Roman"/>
      <family val="1"/>
    </font>
    <font>
      <b/>
      <sz val="12"/>
      <color rgb="FF000000"/>
      <name val="Times New Roman"/>
      <family val="1"/>
    </font>
    <font>
      <sz val="12"/>
      <color theme="1"/>
      <name val="Times New Roman"/>
      <family val="1"/>
    </font>
    <font>
      <sz val="12"/>
      <name val="Times New Roman"/>
      <family val="1"/>
    </font>
    <font>
      <sz val="12"/>
      <color rgb="FF242021"/>
      <name val="Times New Roman"/>
      <family val="1"/>
    </font>
    <font>
      <vertAlign val="subscript"/>
      <sz val="12"/>
      <color theme="1"/>
      <name val="Times New Roman"/>
      <family val="1"/>
    </font>
    <font>
      <b/>
      <sz val="12"/>
      <name val="Times New Roman"/>
      <family val="1"/>
    </font>
    <font>
      <vertAlign val="superscript"/>
      <sz val="12"/>
      <name val="Times New Roman"/>
      <family val="1"/>
    </font>
    <font>
      <b/>
      <sz val="12"/>
      <color rgb="FF333333"/>
      <name val="Times New Roman"/>
      <family val="1"/>
    </font>
    <font>
      <sz val="12"/>
      <color rgb="FF333333"/>
      <name val="Times New Roman"/>
      <family val="1"/>
    </font>
    <font>
      <sz val="12"/>
      <color rgb="FF131413"/>
      <name val="Times New Roman"/>
      <family val="1"/>
    </font>
    <font>
      <b/>
      <sz val="12"/>
      <color rgb="FF131413"/>
      <name val="Times New Roman"/>
      <family val="1"/>
    </font>
    <font>
      <sz val="12"/>
      <color rgb="FF3F3A38"/>
      <name val="Times New Roman"/>
      <family val="1"/>
    </font>
    <font>
      <b/>
      <sz val="12"/>
      <color rgb="FF3F3A38"/>
      <name val="Times New Roman"/>
      <family val="1"/>
    </font>
    <font>
      <sz val="10"/>
      <color theme="1"/>
      <name val="Times New Roman"/>
      <family val="1"/>
    </font>
    <font>
      <sz val="13"/>
      <color theme="1"/>
      <name val="Times New Roman"/>
      <family val="1"/>
    </font>
    <font>
      <i/>
      <sz val="14"/>
      <color theme="1"/>
      <name val="Times New Roman"/>
      <family val="1"/>
    </font>
    <font>
      <sz val="14"/>
      <color theme="1"/>
      <name val="Times New Roman"/>
      <family val="1"/>
    </font>
    <font>
      <sz val="14"/>
      <name val="Times New Roman"/>
      <family val="1"/>
    </font>
    <font>
      <sz val="14"/>
      <color rgb="FF000000"/>
      <name val="Times New Roman"/>
      <family val="1"/>
    </font>
    <font>
      <b/>
      <sz val="14"/>
      <color rgb="FF000000"/>
      <name val="Times New Roman"/>
      <family val="1"/>
    </font>
    <font>
      <b/>
      <sz val="14"/>
      <color rgb="FF333333"/>
      <name val="Times New Roman"/>
      <family val="1"/>
    </font>
    <font>
      <sz val="14"/>
      <color rgb="FF333333"/>
      <name val="Times New Roman"/>
      <family val="1"/>
    </font>
    <font>
      <b/>
      <sz val="14"/>
      <name val="Times New Roman"/>
      <family val="1"/>
    </font>
    <font>
      <vertAlign val="subscript"/>
      <sz val="14"/>
      <color theme="1"/>
      <name val="Times New Roman"/>
      <family val="1"/>
    </font>
    <font>
      <sz val="14"/>
      <color rgb="FF242021"/>
      <name val="Times New Roman"/>
      <family val="1"/>
    </font>
    <font>
      <sz val="14"/>
      <color rgb="FF131413"/>
      <name val="Times New Roman"/>
      <family val="1"/>
    </font>
    <font>
      <sz val="14"/>
      <color rgb="FF231F20"/>
      <name val="Times New Roman"/>
      <family val="1"/>
    </font>
    <font>
      <b/>
      <sz val="14"/>
      <color rgb="FF131413"/>
      <name val="Times New Roman"/>
      <family val="1"/>
    </font>
    <font>
      <b/>
      <sz val="14"/>
      <color rgb="FF3F3A38"/>
      <name val="Times New Roman"/>
      <family val="1"/>
    </font>
    <font>
      <sz val="14"/>
      <color rgb="FF3F3A38"/>
      <name val="Times New Roman"/>
      <family val="1"/>
    </font>
    <font>
      <b/>
      <sz val="13"/>
      <color theme="1"/>
      <name val="Times New Roman"/>
      <family val="1"/>
    </font>
    <font>
      <sz val="13"/>
      <color rgb="FF000000"/>
      <name val="Times New Roman"/>
      <family val="1"/>
    </font>
    <font>
      <sz val="13"/>
      <color rgb="FF3F3A38"/>
      <name val="Times New Roman"/>
      <family val="1"/>
    </font>
    <font>
      <sz val="13"/>
      <name val="Times New Roman"/>
      <family val="1"/>
    </font>
    <font>
      <sz val="13"/>
      <color rgb="FF131413"/>
      <name val="Times New Roman"/>
      <family val="1"/>
    </font>
    <font>
      <sz val="13"/>
      <color rgb="FF333333"/>
      <name val="Times New Roman"/>
      <family val="1"/>
    </font>
    <font>
      <i/>
      <sz val="13"/>
      <color theme="1"/>
      <name val="Times New Roman"/>
      <family val="1"/>
    </font>
    <font>
      <i/>
      <sz val="10"/>
      <color theme="1"/>
      <name val="Times New Roman"/>
      <family val="1"/>
    </font>
    <font>
      <i/>
      <u/>
      <sz val="12"/>
      <color theme="1"/>
      <name val="Times New Roman"/>
      <family val="1"/>
    </font>
    <font>
      <i/>
      <sz val="15"/>
      <color theme="1"/>
      <name val="Times New Roman"/>
      <family val="1"/>
    </font>
    <font>
      <b/>
      <sz val="16"/>
      <color theme="1"/>
      <name val="Times New Roman"/>
      <family val="1"/>
    </font>
    <font>
      <sz val="13"/>
      <color theme="0"/>
      <name val="Times New Roman"/>
      <family val="1"/>
    </font>
  </fonts>
  <fills count="7">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399975585192419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right/>
      <top style="thin">
        <color auto="1"/>
      </top>
      <bottom/>
      <diagonal/>
    </border>
  </borders>
  <cellStyleXfs count="2">
    <xf numFmtId="0" fontId="0" fillId="0" borderId="0"/>
    <xf numFmtId="165" fontId="5" fillId="0" borderId="0" applyFont="0" applyFill="0" applyBorder="0" applyAlignment="0" applyProtection="0"/>
  </cellStyleXfs>
  <cellXfs count="242">
    <xf numFmtId="0" fontId="0" fillId="0" borderId="0" xfId="0"/>
    <xf numFmtId="0" fontId="0" fillId="0" borderId="0" xfId="0" applyAlignment="1">
      <alignment vertical="center"/>
    </xf>
    <xf numFmtId="3" fontId="0" fillId="0" borderId="0" xfId="0" applyNumberFormat="1" applyAlignment="1">
      <alignment vertical="center"/>
    </xf>
    <xf numFmtId="0" fontId="0" fillId="0" borderId="0" xfId="0" applyAlignment="1">
      <alignment horizontal="center" vertical="center" wrapText="1"/>
    </xf>
    <xf numFmtId="3"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 fillId="2" borderId="5" xfId="0" applyFont="1" applyFill="1" applyBorder="1" applyAlignment="1">
      <alignment vertical="center"/>
    </xf>
    <xf numFmtId="0" fontId="2" fillId="2" borderId="7" xfId="0" applyFont="1" applyFill="1" applyBorder="1" applyAlignment="1">
      <alignment horizontal="centerContinuous" vertical="center"/>
    </xf>
    <xf numFmtId="0" fontId="2" fillId="2" borderId="8" xfId="0" applyFont="1" applyFill="1" applyBorder="1" applyAlignment="1">
      <alignment horizontal="centerContinuous" vertical="center"/>
    </xf>
    <xf numFmtId="0" fontId="2" fillId="2" borderId="9" xfId="0" applyFont="1" applyFill="1" applyBorder="1" applyAlignment="1">
      <alignment horizontal="centerContinuous"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wrapText="1"/>
    </xf>
    <xf numFmtId="0" fontId="0" fillId="3" borderId="0" xfId="0" applyFill="1" applyAlignment="1">
      <alignment vertical="center"/>
    </xf>
    <xf numFmtId="0" fontId="0" fillId="0" borderId="0" xfId="0" applyFill="1" applyAlignment="1">
      <alignment vertical="center"/>
    </xf>
    <xf numFmtId="0" fontId="0" fillId="0" borderId="0" xfId="0" applyFill="1" applyAlignment="1">
      <alignment horizontal="justify" vertical="center" wrapText="1"/>
    </xf>
    <xf numFmtId="4" fontId="0" fillId="0" borderId="3" xfId="0" applyNumberFormat="1" applyBorder="1" applyAlignment="1">
      <alignment vertical="center"/>
    </xf>
    <xf numFmtId="4" fontId="0" fillId="0" borderId="4" xfId="0" applyNumberFormat="1" applyBorder="1" applyAlignment="1">
      <alignment vertical="center"/>
    </xf>
    <xf numFmtId="166" fontId="0" fillId="0" borderId="3" xfId="0" applyNumberFormat="1" applyBorder="1" applyAlignment="1">
      <alignment vertical="center"/>
    </xf>
    <xf numFmtId="166" fontId="0" fillId="0" borderId="4" xfId="0" applyNumberFormat="1" applyBorder="1" applyAlignment="1">
      <alignment vertical="center"/>
    </xf>
    <xf numFmtId="0" fontId="6" fillId="0" borderId="1" xfId="0" applyFont="1" applyFill="1" applyBorder="1" applyAlignment="1">
      <alignment horizontal="center" vertical="center" wrapText="1"/>
    </xf>
    <xf numFmtId="0" fontId="4" fillId="0" borderId="0" xfId="0" applyFont="1" applyFill="1" applyAlignment="1">
      <alignment horizontal="justify" vertical="center" wrapText="1"/>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7" fillId="0" borderId="0" xfId="0" applyFont="1" applyFill="1" applyAlignment="1">
      <alignment vertical="center"/>
    </xf>
    <xf numFmtId="0" fontId="6" fillId="0" borderId="0" xfId="0" applyFont="1" applyFill="1" applyAlignment="1">
      <alignment vertical="center"/>
    </xf>
    <xf numFmtId="0" fontId="6" fillId="0" borderId="1" xfId="0" applyFont="1" applyFill="1" applyBorder="1" applyAlignment="1">
      <alignment horizontal="center" vertical="center"/>
    </xf>
    <xf numFmtId="0" fontId="6" fillId="0" borderId="5" xfId="0" quotePrefix="1" applyFont="1" applyFill="1" applyBorder="1" applyAlignment="1">
      <alignment horizontal="center" vertical="center" wrapText="1"/>
    </xf>
    <xf numFmtId="0" fontId="0" fillId="4" borderId="0" xfId="0" applyFill="1" applyAlignment="1">
      <alignment vertical="center"/>
    </xf>
    <xf numFmtId="164" fontId="1" fillId="3" borderId="0" xfId="0" applyNumberFormat="1" applyFont="1" applyFill="1" applyAlignment="1">
      <alignment vertical="center"/>
    </xf>
    <xf numFmtId="0" fontId="0" fillId="5" borderId="0" xfId="0" applyFill="1" applyAlignment="1">
      <alignment vertical="center"/>
    </xf>
    <xf numFmtId="164" fontId="1" fillId="5" borderId="0" xfId="0" applyNumberFormat="1" applyFont="1" applyFill="1" applyAlignment="1">
      <alignment vertical="center"/>
    </xf>
    <xf numFmtId="0" fontId="11" fillId="0" borderId="1" xfId="0" applyFont="1" applyFill="1" applyBorder="1" applyAlignment="1">
      <alignment horizontal="center" vertical="center"/>
    </xf>
    <xf numFmtId="2"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vertical="center"/>
    </xf>
    <xf numFmtId="167" fontId="6" fillId="0" borderId="1" xfId="1" applyNumberFormat="1" applyFont="1" applyFill="1" applyBorder="1" applyAlignment="1">
      <alignment horizontal="center" vertical="center"/>
    </xf>
    <xf numFmtId="164" fontId="6" fillId="0" borderId="1" xfId="0" applyNumberFormat="1" applyFont="1" applyFill="1" applyBorder="1" applyAlignment="1">
      <alignment horizontal="center" vertical="center" wrapText="1"/>
    </xf>
    <xf numFmtId="0" fontId="6" fillId="0" borderId="0" xfId="0" applyFont="1" applyAlignment="1">
      <alignment vertical="center" wrapText="1"/>
    </xf>
    <xf numFmtId="0" fontId="11" fillId="0" borderId="0" xfId="0" applyFont="1" applyAlignment="1">
      <alignment vertical="center"/>
    </xf>
    <xf numFmtId="0" fontId="11" fillId="0" borderId="0" xfId="0" applyFont="1" applyFill="1" applyAlignment="1">
      <alignment vertical="center"/>
    </xf>
    <xf numFmtId="164" fontId="6" fillId="0" borderId="1" xfId="0" applyNumberFormat="1" applyFont="1" applyFill="1" applyBorder="1" applyAlignment="1">
      <alignment horizontal="center" vertical="center"/>
    </xf>
    <xf numFmtId="0" fontId="10" fillId="0" borderId="1" xfId="0" applyFont="1" applyBorder="1" applyAlignment="1">
      <alignment horizontal="justify" vertical="center" wrapText="1"/>
    </xf>
    <xf numFmtId="0" fontId="11" fillId="0" borderId="1" xfId="0" applyFont="1" applyFill="1" applyBorder="1" applyAlignment="1">
      <alignment horizontal="justify" vertical="center" wrapText="1"/>
    </xf>
    <xf numFmtId="0" fontId="9" fillId="0" borderId="1" xfId="0" applyFont="1" applyBorder="1" applyAlignment="1">
      <alignment horizontal="justify" vertical="center" wrapText="1"/>
    </xf>
    <xf numFmtId="166" fontId="6" fillId="0" borderId="1" xfId="0" applyNumberFormat="1" applyFont="1" applyBorder="1" applyAlignment="1">
      <alignment horizontal="center" vertical="center" wrapText="1"/>
    </xf>
    <xf numFmtId="167" fontId="6"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9" fillId="0" borderId="1" xfId="0" applyFont="1" applyBorder="1" applyAlignment="1">
      <alignment horizontal="justify" vertical="center" wrapText="1"/>
    </xf>
    <xf numFmtId="0" fontId="22" fillId="0" borderId="1" xfId="0" applyFont="1" applyBorder="1" applyAlignment="1">
      <alignment horizontal="justify" vertical="center" wrapText="1"/>
    </xf>
    <xf numFmtId="0" fontId="11" fillId="0" borderId="1" xfId="0" applyFont="1" applyBorder="1" applyAlignment="1">
      <alignment horizontal="center" vertical="center"/>
    </xf>
    <xf numFmtId="0" fontId="23" fillId="0" borderId="0" xfId="0" applyFont="1" applyAlignment="1">
      <alignment vertical="center"/>
    </xf>
    <xf numFmtId="0" fontId="23" fillId="0" borderId="0" xfId="0" applyFont="1" applyFill="1" applyAlignment="1">
      <alignment vertical="center"/>
    </xf>
    <xf numFmtId="0" fontId="11" fillId="0" borderId="0" xfId="0" applyFont="1" applyFill="1" applyAlignment="1">
      <alignment horizontal="justify" vertical="center" wrapText="1"/>
    </xf>
    <xf numFmtId="0" fontId="24" fillId="4" borderId="0" xfId="0" applyFont="1" applyFill="1" applyAlignment="1">
      <alignment horizontal="center" vertical="center"/>
    </xf>
    <xf numFmtId="164" fontId="8" fillId="4" borderId="0" xfId="0" applyNumberFormat="1" applyFont="1" applyFill="1" applyBorder="1" applyAlignment="1">
      <alignment horizontal="center" vertical="top" wrapText="1"/>
    </xf>
    <xf numFmtId="0" fontId="11"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8" fillId="0" borderId="1" xfId="0" applyFont="1" applyFill="1" applyBorder="1" applyAlignment="1">
      <alignment horizontal="center" vertical="center"/>
    </xf>
    <xf numFmtId="4" fontId="26" fillId="0" borderId="1" xfId="0" applyNumberFormat="1" applyFont="1" applyFill="1" applyBorder="1" applyAlignment="1">
      <alignment horizontal="center" vertical="center"/>
    </xf>
    <xf numFmtId="167" fontId="8" fillId="0" borderId="1" xfId="1" applyNumberFormat="1"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0" fontId="26" fillId="0" borderId="1" xfId="0" applyFont="1" applyFill="1" applyBorder="1" applyAlignment="1">
      <alignment vertical="center"/>
    </xf>
    <xf numFmtId="0" fontId="26" fillId="0" borderId="1" xfId="0" applyFont="1" applyFill="1" applyBorder="1" applyAlignment="1">
      <alignment horizontal="justify" vertical="center" wrapText="1"/>
    </xf>
    <xf numFmtId="0" fontId="26" fillId="0" borderId="1" xfId="0" applyFont="1" applyFill="1" applyBorder="1" applyAlignment="1">
      <alignment horizontal="center" vertical="center" wrapText="1"/>
    </xf>
    <xf numFmtId="2" fontId="26" fillId="0" borderId="1" xfId="0" applyNumberFormat="1" applyFont="1" applyFill="1" applyBorder="1" applyAlignment="1">
      <alignment horizontal="center" vertical="center"/>
    </xf>
    <xf numFmtId="0" fontId="2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xf>
    <xf numFmtId="0" fontId="27" fillId="0" borderId="1" xfId="0" applyFont="1" applyFill="1" applyBorder="1" applyAlignment="1">
      <alignment horizontal="justify" vertical="center" wrapText="1"/>
    </xf>
    <xf numFmtId="0" fontId="1" fillId="0" borderId="0" xfId="0" applyFont="1" applyFill="1" applyAlignment="1">
      <alignment vertical="center"/>
    </xf>
    <xf numFmtId="0" fontId="29" fillId="0" borderId="1" xfId="0" applyFont="1" applyFill="1" applyBorder="1" applyAlignment="1">
      <alignment horizontal="center" vertical="center" wrapText="1"/>
    </xf>
    <xf numFmtId="0" fontId="1" fillId="0" borderId="0" xfId="0" applyFont="1" applyFill="1" applyAlignment="1">
      <alignment horizontal="justify" vertical="center" wrapText="1"/>
    </xf>
    <xf numFmtId="0" fontId="1" fillId="0" borderId="0" xfId="0" applyFont="1" applyAlignment="1">
      <alignment vertical="center"/>
    </xf>
    <xf numFmtId="0" fontId="11" fillId="3" borderId="0" xfId="0" applyFont="1" applyFill="1" applyAlignment="1">
      <alignment vertical="center"/>
    </xf>
    <xf numFmtId="0" fontId="0" fillId="6" borderId="0" xfId="0" applyFill="1" applyAlignment="1">
      <alignment vertical="center"/>
    </xf>
    <xf numFmtId="164" fontId="29" fillId="0"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24" fillId="0" borderId="0" xfId="0" applyFont="1" applyFill="1" applyAlignment="1">
      <alignment vertical="center"/>
    </xf>
    <xf numFmtId="0" fontId="24" fillId="0" borderId="1" xfId="0" applyFont="1" applyFill="1" applyBorder="1" applyAlignment="1">
      <alignment vertical="center"/>
    </xf>
    <xf numFmtId="0" fontId="41" fillId="0" borderId="1" xfId="0" applyFont="1" applyFill="1" applyBorder="1" applyAlignment="1">
      <alignment horizontal="justify" vertical="center" wrapText="1"/>
    </xf>
    <xf numFmtId="0" fontId="24" fillId="0" borderId="1" xfId="0" applyFont="1" applyFill="1" applyBorder="1" applyAlignment="1">
      <alignment horizontal="justify" vertical="center" wrapText="1"/>
    </xf>
    <xf numFmtId="0" fontId="42" fillId="0" borderId="1" xfId="0" applyFont="1" applyFill="1" applyBorder="1" applyAlignment="1">
      <alignment horizontal="justify" vertical="center" wrapText="1"/>
    </xf>
    <xf numFmtId="0" fontId="43" fillId="0" borderId="1" xfId="0" applyFont="1" applyFill="1" applyBorder="1" applyAlignment="1">
      <alignment horizontal="justify" vertical="center" wrapText="1"/>
    </xf>
    <xf numFmtId="0" fontId="44" fillId="0" borderId="1" xfId="0" applyFont="1" applyFill="1" applyBorder="1" applyAlignment="1">
      <alignment horizontal="justify" vertical="center" wrapText="1"/>
    </xf>
    <xf numFmtId="0" fontId="45" fillId="0" borderId="1" xfId="0" applyFont="1" applyFill="1" applyBorder="1" applyAlignment="1">
      <alignment horizontal="justify" vertical="center" wrapText="1"/>
    </xf>
    <xf numFmtId="1" fontId="24" fillId="0" borderId="1" xfId="0" applyNumberFormat="1" applyFont="1" applyFill="1" applyBorder="1" applyAlignment="1">
      <alignment vertical="center"/>
    </xf>
    <xf numFmtId="166" fontId="6"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67" fontId="6" fillId="0" borderId="1" xfId="0" applyNumberFormat="1" applyFont="1" applyBorder="1" applyAlignment="1">
      <alignment horizontal="center" vertical="center"/>
    </xf>
    <xf numFmtId="1" fontId="24" fillId="0" borderId="1" xfId="0" applyNumberFormat="1" applyFont="1" applyFill="1" applyBorder="1" applyAlignment="1">
      <alignment horizontal="right" vertical="center"/>
    </xf>
    <xf numFmtId="0" fontId="24" fillId="0" borderId="1" xfId="0" applyFont="1" applyFill="1" applyBorder="1" applyAlignment="1">
      <alignment vertical="center" wrapText="1"/>
    </xf>
    <xf numFmtId="41" fontId="24" fillId="0" borderId="1" xfId="0" applyNumberFormat="1" applyFont="1" applyFill="1" applyBorder="1" applyAlignment="1">
      <alignment horizontal="right" vertical="center"/>
    </xf>
    <xf numFmtId="41" fontId="40" fillId="0" borderId="1" xfId="0" applyNumberFormat="1" applyFont="1" applyFill="1" applyBorder="1" applyAlignment="1">
      <alignment horizontal="right" vertical="center"/>
    </xf>
    <xf numFmtId="0" fontId="40" fillId="0" borderId="0" xfId="0" applyFont="1" applyFill="1" applyAlignment="1">
      <alignment horizontal="center" vertical="center" wrapText="1"/>
    </xf>
    <xf numFmtId="167" fontId="6" fillId="0" borderId="7" xfId="0" applyNumberFormat="1" applyFont="1" applyBorder="1" applyAlignment="1">
      <alignment vertical="center"/>
    </xf>
    <xf numFmtId="166" fontId="6" fillId="0" borderId="1" xfId="0" applyNumberFormat="1" applyFont="1" applyBorder="1" applyAlignment="1">
      <alignment vertical="center" wrapText="1"/>
    </xf>
    <xf numFmtId="167" fontId="6" fillId="0" borderId="7" xfId="0" applyNumberFormat="1" applyFont="1" applyBorder="1" applyAlignment="1">
      <alignment vertical="center" wrapText="1"/>
    </xf>
    <xf numFmtId="167" fontId="6" fillId="0" borderId="1" xfId="0" applyNumberFormat="1" applyFont="1" applyFill="1" applyBorder="1" applyAlignment="1">
      <alignment vertical="center" wrapText="1"/>
    </xf>
    <xf numFmtId="0" fontId="47" fillId="0" borderId="0" xfId="0" applyFont="1" applyAlignment="1">
      <alignment horizontal="center"/>
    </xf>
    <xf numFmtId="0" fontId="48" fillId="0" borderId="0" xfId="0" applyFont="1" applyFill="1" applyAlignment="1">
      <alignment vertical="center"/>
    </xf>
    <xf numFmtId="0" fontId="8" fillId="0" borderId="1" xfId="0" applyFont="1" applyFill="1" applyBorder="1" applyAlignment="1">
      <alignment horizontal="centerContinuous"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164" fontId="26" fillId="0" borderId="1" xfId="0" applyNumberFormat="1"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164" fontId="26" fillId="0" borderId="1" xfId="0" applyNumberFormat="1" applyFont="1" applyFill="1" applyBorder="1" applyAlignment="1">
      <alignment vertical="center"/>
    </xf>
    <xf numFmtId="164" fontId="29" fillId="0" borderId="1" xfId="0" applyNumberFormat="1" applyFont="1" applyFill="1" applyBorder="1" applyAlignment="1">
      <alignment horizontal="right" vertical="center" wrapText="1"/>
    </xf>
    <xf numFmtId="0" fontId="34" fillId="0" borderId="1" xfId="0" applyFont="1" applyFill="1" applyBorder="1" applyAlignment="1">
      <alignment horizontal="justify" vertical="center" wrapText="1"/>
    </xf>
    <xf numFmtId="0" fontId="36"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164" fontId="38"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Fill="1" applyBorder="1" applyAlignment="1">
      <alignment horizontal="justify" vertical="center" wrapText="1"/>
    </xf>
    <xf numFmtId="0" fontId="0" fillId="0" borderId="1" xfId="0" applyFill="1" applyBorder="1" applyAlignment="1">
      <alignment vertical="center"/>
    </xf>
    <xf numFmtId="164" fontId="8" fillId="0" borderId="1" xfId="0" applyNumberFormat="1" applyFont="1" applyFill="1" applyBorder="1" applyAlignment="1">
      <alignment horizontal="right" vertical="center" wrapText="1"/>
    </xf>
    <xf numFmtId="0" fontId="11" fillId="0" borderId="0" xfId="0" applyFont="1"/>
    <xf numFmtId="0" fontId="4" fillId="0" borderId="1"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4" fillId="0" borderId="0" xfId="0" applyFont="1" applyFill="1" applyBorder="1" applyAlignment="1">
      <alignment vertical="center"/>
    </xf>
    <xf numFmtId="0" fontId="0" fillId="0" borderId="0" xfId="0" applyFill="1" applyBorder="1" applyAlignment="1">
      <alignment vertical="center"/>
    </xf>
    <xf numFmtId="0" fontId="46" fillId="0" borderId="0" xfId="0" applyFont="1" applyFill="1" applyBorder="1" applyAlignment="1">
      <alignment horizontal="left" vertical="center"/>
    </xf>
    <xf numFmtId="0" fontId="50" fillId="0" borderId="0" xfId="0" applyFont="1" applyFill="1" applyAlignment="1">
      <alignment horizontal="justify" vertical="center" wrapText="1"/>
    </xf>
    <xf numFmtId="0" fontId="49" fillId="0" borderId="12" xfId="0" applyFont="1" applyFill="1" applyBorder="1" applyAlignment="1">
      <alignment vertical="center"/>
    </xf>
    <xf numFmtId="0" fontId="24" fillId="0" borderId="0" xfId="0" applyFont="1" applyFill="1" applyBorder="1" applyAlignment="1">
      <alignment vertical="center"/>
    </xf>
    <xf numFmtId="0" fontId="49" fillId="0" borderId="0" xfId="0" applyFont="1" applyFill="1" applyBorder="1" applyAlignment="1">
      <alignment vertical="center"/>
    </xf>
    <xf numFmtId="0" fontId="51" fillId="0" borderId="1" xfId="0" applyFont="1" applyFill="1" applyBorder="1" applyAlignment="1">
      <alignment vertical="center" wrapText="1"/>
    </xf>
    <xf numFmtId="0" fontId="51" fillId="0" borderId="1" xfId="0" applyFont="1" applyFill="1" applyBorder="1" applyAlignment="1">
      <alignment horizontal="center" vertical="center" wrapText="1"/>
    </xf>
    <xf numFmtId="0" fontId="25" fillId="0" borderId="12" xfId="0" applyFont="1" applyFill="1" applyBorder="1" applyAlignment="1">
      <alignment vertical="center"/>
    </xf>
    <xf numFmtId="0" fontId="40" fillId="0" borderId="1" xfId="0" applyFont="1" applyFill="1" applyBorder="1" applyAlignment="1">
      <alignment horizontal="center" vertical="center"/>
    </xf>
    <xf numFmtId="0" fontId="24" fillId="0" borderId="1" xfId="0" applyFont="1" applyFill="1" applyBorder="1" applyAlignment="1">
      <alignment horizontal="center" vertical="center"/>
    </xf>
    <xf numFmtId="166" fontId="6"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vertical="center"/>
    </xf>
    <xf numFmtId="167" fontId="6" fillId="0" borderId="1" xfId="0" applyNumberFormat="1" applyFont="1" applyBorder="1" applyAlignment="1">
      <alignment horizontal="center" vertical="center"/>
    </xf>
    <xf numFmtId="0" fontId="23" fillId="0" borderId="1" xfId="0" applyFont="1" applyBorder="1" applyAlignment="1">
      <alignment horizontal="center" vertical="center"/>
    </xf>
    <xf numFmtId="167" fontId="6" fillId="0" borderId="1" xfId="0" applyNumberFormat="1" applyFont="1" applyBorder="1" applyAlignment="1">
      <alignment horizontal="center" vertical="center" wrapText="1"/>
    </xf>
    <xf numFmtId="167" fontId="6"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3" fillId="0" borderId="10" xfId="0" applyFont="1" applyFill="1" applyBorder="1" applyAlignment="1">
      <alignment horizontal="center" vertical="center"/>
    </xf>
    <xf numFmtId="0" fontId="23"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11" fillId="0" borderId="0" xfId="0" applyFont="1" applyFill="1" applyAlignment="1">
      <alignment horizontal="left" vertical="center" wrapText="1"/>
    </xf>
    <xf numFmtId="0" fontId="11" fillId="0" borderId="0" xfId="0" applyFont="1" applyFill="1" applyAlignment="1">
      <alignment horizontal="left" vertical="center"/>
    </xf>
    <xf numFmtId="0" fontId="40" fillId="0" borderId="0" xfId="0" applyFont="1" applyFill="1" applyAlignment="1">
      <alignment horizontal="center" vertical="center"/>
    </xf>
    <xf numFmtId="0" fontId="40" fillId="0" borderId="7"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0" xfId="0" applyFont="1" applyFill="1" applyAlignment="1">
      <alignment horizontal="center" vertical="center" wrapText="1"/>
    </xf>
    <xf numFmtId="0" fontId="46" fillId="0" borderId="0" xfId="0" applyFont="1" applyFill="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26" fillId="0" borderId="5"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6" fillId="0" borderId="0" xfId="0" applyFont="1" applyAlignment="1">
      <alignment horizontal="center"/>
    </xf>
    <xf numFmtId="0" fontId="6" fillId="0" borderId="0" xfId="0" applyFont="1" applyFill="1" applyAlignment="1">
      <alignment horizontal="left" vertical="center"/>
    </xf>
    <xf numFmtId="0" fontId="8" fillId="0" borderId="0" xfId="0" applyFont="1" applyAlignment="1">
      <alignment horizontal="center"/>
    </xf>
    <xf numFmtId="0" fontId="3" fillId="0" borderId="0" xfId="0" applyFont="1" applyAlignment="1">
      <alignment horizontal="center"/>
    </xf>
    <xf numFmtId="0" fontId="4" fillId="0" borderId="0" xfId="0" applyFont="1" applyAlignment="1">
      <alignment horizontal="justify" vertical="center" wrapText="1"/>
    </xf>
    <xf numFmtId="0" fontId="4" fillId="0" borderId="0" xfId="0" applyFont="1" applyAlignment="1">
      <alignment horizontal="justify" vertical="center"/>
    </xf>
    <xf numFmtId="0" fontId="50" fillId="0" borderId="0" xfId="0" applyFont="1" applyFill="1" applyAlignment="1">
      <alignment horizontal="center" vertical="center" wrapText="1"/>
    </xf>
    <xf numFmtId="0" fontId="50" fillId="0" borderId="0" xfId="0" applyFont="1" applyFill="1" applyAlignment="1">
      <alignment horizontal="center" vertical="center"/>
    </xf>
    <xf numFmtId="0" fontId="49" fillId="0" borderId="12" xfId="0" applyFont="1" applyFill="1" applyBorder="1" applyAlignment="1">
      <alignment horizontal="left" vertical="center"/>
    </xf>
    <xf numFmtId="2" fontId="26" fillId="0" borderId="5" xfId="0" applyNumberFormat="1" applyFont="1" applyFill="1" applyBorder="1" applyAlignment="1">
      <alignment horizontal="center" vertical="center"/>
    </xf>
    <xf numFmtId="2" fontId="26" fillId="0" borderId="11" xfId="0" applyNumberFormat="1" applyFont="1" applyFill="1" applyBorder="1" applyAlignment="1">
      <alignment horizontal="center" vertical="center"/>
    </xf>
    <xf numFmtId="2" fontId="26" fillId="0" borderId="6" xfId="0" applyNumberFormat="1" applyFont="1" applyFill="1" applyBorder="1" applyAlignment="1">
      <alignment horizontal="center" vertical="center"/>
    </xf>
    <xf numFmtId="4" fontId="26" fillId="0" borderId="5" xfId="0" applyNumberFormat="1" applyFont="1" applyFill="1" applyBorder="1" applyAlignment="1">
      <alignment horizontal="center" vertical="center"/>
    </xf>
    <xf numFmtId="4" fontId="26" fillId="0" borderId="11" xfId="0" applyNumberFormat="1" applyFont="1" applyFill="1" applyBorder="1" applyAlignment="1">
      <alignment horizontal="center" vertical="center"/>
    </xf>
    <xf numFmtId="4" fontId="26" fillId="0" borderId="6" xfId="0" applyNumberFormat="1" applyFont="1" applyFill="1" applyBorder="1" applyAlignment="1">
      <alignment horizontal="center" vertical="center"/>
    </xf>
    <xf numFmtId="0" fontId="26" fillId="0" borderId="11" xfId="0" applyFont="1" applyFill="1" applyBorder="1" applyAlignment="1">
      <alignment horizontal="center" vertical="center"/>
    </xf>
    <xf numFmtId="167" fontId="8" fillId="0" borderId="5" xfId="1" applyNumberFormat="1" applyFont="1" applyFill="1" applyBorder="1" applyAlignment="1">
      <alignment horizontal="center" vertical="center"/>
    </xf>
    <xf numFmtId="167" fontId="8" fillId="0" borderId="11" xfId="1" applyNumberFormat="1" applyFont="1" applyFill="1" applyBorder="1" applyAlignment="1">
      <alignment horizontal="center" vertical="center"/>
    </xf>
    <xf numFmtId="167" fontId="8" fillId="0" borderId="6" xfId="1" applyNumberFormat="1"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0" fillId="0" borderId="11" xfId="0" applyFill="1" applyBorder="1" applyAlignment="1">
      <alignment horizontal="center" vertical="center" wrapText="1"/>
    </xf>
    <xf numFmtId="0" fontId="0" fillId="0" borderId="6" xfId="0" applyFill="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26" fillId="0" borderId="5" xfId="0" applyFont="1" applyFill="1" applyBorder="1" applyAlignment="1">
      <alignment horizontal="justify" vertical="center" wrapText="1"/>
    </xf>
    <xf numFmtId="0" fontId="26" fillId="0" borderId="11" xfId="0" applyFont="1" applyFill="1" applyBorder="1" applyAlignment="1">
      <alignment horizontal="justify" vertical="center" wrapText="1"/>
    </xf>
    <xf numFmtId="0" fontId="26" fillId="0" borderId="6" xfId="0" applyFont="1" applyFill="1" applyBorder="1" applyAlignment="1">
      <alignment horizontal="justify" vertical="center" wrapText="1"/>
    </xf>
    <xf numFmtId="0" fontId="8" fillId="0" borderId="11" xfId="0" applyFont="1" applyFill="1" applyBorder="1" applyAlignment="1">
      <alignment horizontal="center" vertical="center" wrapText="1"/>
    </xf>
    <xf numFmtId="0" fontId="26" fillId="0" borderId="11" xfId="0" applyFont="1" applyFill="1" applyBorder="1" applyAlignment="1">
      <alignment horizontal="center" vertical="center" wrapText="1"/>
    </xf>
    <xf numFmtId="164" fontId="8" fillId="0" borderId="11" xfId="0" applyNumberFormat="1"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0" fillId="0" borderId="11" xfId="0" applyFill="1" applyBorder="1" applyAlignment="1">
      <alignment horizontal="center" vertical="center"/>
    </xf>
    <xf numFmtId="0" fontId="0" fillId="0" borderId="6" xfId="0" applyFill="1" applyBorder="1" applyAlignment="1">
      <alignment horizontal="center" vertical="center"/>
    </xf>
    <xf numFmtId="0" fontId="27" fillId="0" borderId="5" xfId="0" applyFont="1" applyFill="1" applyBorder="1" applyAlignment="1">
      <alignment horizontal="justify" vertical="center" wrapText="1"/>
    </xf>
    <xf numFmtId="0" fontId="0" fillId="0" borderId="11" xfId="0" applyFill="1" applyBorder="1" applyAlignment="1">
      <alignment horizontal="justify" vertical="center" wrapText="1"/>
    </xf>
    <xf numFmtId="0" fontId="32" fillId="0" borderId="5"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0" fillId="0" borderId="6" xfId="0" applyFill="1" applyBorder="1" applyAlignment="1">
      <alignment horizontal="justify" vertical="center" wrapText="1"/>
    </xf>
    <xf numFmtId="0" fontId="27" fillId="0" borderId="6" xfId="0" applyFont="1" applyFill="1" applyBorder="1" applyAlignment="1">
      <alignment horizontal="justify" vertical="center" wrapText="1"/>
    </xf>
    <xf numFmtId="0" fontId="29" fillId="0" borderId="11" xfId="0" applyFont="1" applyFill="1" applyBorder="1" applyAlignment="1">
      <alignment horizontal="center" vertical="center" wrapText="1"/>
    </xf>
    <xf numFmtId="0" fontId="27" fillId="0" borderId="11" xfId="0" applyFont="1" applyFill="1" applyBorder="1" applyAlignment="1">
      <alignment horizontal="justify" vertical="center" wrapText="1"/>
    </xf>
    <xf numFmtId="0" fontId="28" fillId="0" borderId="5" xfId="0" applyFont="1" applyFill="1" applyBorder="1" applyAlignment="1">
      <alignment horizontal="justify" vertical="center" wrapText="1"/>
    </xf>
    <xf numFmtId="0" fontId="28" fillId="0" borderId="6" xfId="0" applyFont="1" applyFill="1" applyBorder="1" applyAlignment="1">
      <alignment horizontal="justify" vertical="center" wrapText="1"/>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6" xfId="0" applyFont="1" applyFill="1" applyBorder="1" applyAlignment="1">
      <alignment horizontal="center" vertical="center" wrapText="1"/>
    </xf>
  </cellXfs>
  <cellStyles count="2">
    <cellStyle name="Comma" xfId="1" builtinId="3"/>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4"/>
  <sheetViews>
    <sheetView topLeftCell="A121" zoomScale="55" zoomScaleNormal="55" workbookViewId="0">
      <selection activeCell="A130" sqref="A130:XFD130"/>
    </sheetView>
  </sheetViews>
  <sheetFormatPr defaultColWidth="9.1640625" defaultRowHeight="20.100000000000001" customHeight="1" x14ac:dyDescent="0.2"/>
  <cols>
    <col min="1" max="1" width="9.1640625" style="1"/>
    <col min="2" max="2" width="39" style="1" customWidth="1"/>
    <col min="3" max="5" width="66.1640625" style="1" customWidth="1"/>
    <col min="6" max="6" width="14.5" style="1" bestFit="1" customWidth="1"/>
    <col min="7" max="7" width="17.83203125" style="1" customWidth="1"/>
    <col min="8" max="8" width="18.6640625" style="1" customWidth="1"/>
    <col min="9" max="9" width="13.5" style="1" customWidth="1"/>
    <col min="10" max="10" width="9.5" style="1" customWidth="1"/>
    <col min="11" max="11" width="9" style="1" customWidth="1"/>
    <col min="12" max="12" width="11.33203125" style="23" customWidth="1"/>
    <col min="13" max="13" width="20.1640625" style="23" bestFit="1" customWidth="1"/>
    <col min="14" max="14" width="108" style="1" bestFit="1" customWidth="1"/>
    <col min="15" max="21" width="9.1640625" style="1" customWidth="1"/>
    <col min="22" max="22" width="28" style="1" customWidth="1"/>
    <col min="23" max="16384" width="9.1640625" style="1"/>
  </cols>
  <sheetData>
    <row r="1" spans="1:14" ht="20.100000000000001" customHeight="1" x14ac:dyDescent="0.2">
      <c r="A1" s="167" t="s">
        <v>164</v>
      </c>
      <c r="B1" s="167"/>
      <c r="C1" s="167"/>
      <c r="D1" s="167"/>
      <c r="E1" s="167"/>
      <c r="F1" s="167"/>
      <c r="G1" s="167"/>
      <c r="H1" s="167"/>
      <c r="I1" s="167"/>
      <c r="J1" s="167"/>
      <c r="K1" s="167"/>
      <c r="L1" s="167"/>
      <c r="M1" s="167"/>
      <c r="N1" s="70"/>
    </row>
    <row r="2" spans="1:14" s="24" customFormat="1" ht="20.100000000000001" customHeight="1" x14ac:dyDescent="0.2">
      <c r="A2" s="168" t="s">
        <v>183</v>
      </c>
      <c r="B2" s="169"/>
      <c r="C2" s="169"/>
      <c r="D2" s="169"/>
      <c r="E2" s="169"/>
      <c r="F2" s="169"/>
      <c r="G2" s="169"/>
      <c r="H2" s="169"/>
      <c r="I2" s="169"/>
      <c r="J2" s="169"/>
      <c r="K2" s="169"/>
      <c r="L2" s="169"/>
      <c r="M2" s="169"/>
      <c r="N2" s="71"/>
    </row>
    <row r="3" spans="1:14" ht="110.25" x14ac:dyDescent="0.2">
      <c r="A3" s="30" t="s">
        <v>0</v>
      </c>
      <c r="B3" s="30" t="s">
        <v>14</v>
      </c>
      <c r="C3" s="30" t="s">
        <v>15</v>
      </c>
      <c r="D3" s="30" t="s">
        <v>185</v>
      </c>
      <c r="E3" s="30" t="s">
        <v>184</v>
      </c>
      <c r="F3" s="30" t="s">
        <v>1</v>
      </c>
      <c r="G3" s="30" t="str">
        <f>MucHoTro!C3</f>
        <v>Nếu tác giả thứ nhất là cán bộ thuộc biên chế của Nhà trường</v>
      </c>
      <c r="H3" s="30" t="str">
        <f>MucHoTro!D3</f>
        <v>Nếu tác giả liên hệ mà không là tác giả thứ nhất là cán bộ thuộc biên chế của Nhà trường</v>
      </c>
      <c r="I3" s="30" t="s">
        <v>26</v>
      </c>
      <c r="J3" s="30" t="s">
        <v>18</v>
      </c>
      <c r="K3" s="30" t="s">
        <v>19</v>
      </c>
      <c r="L3" s="30" t="s">
        <v>17</v>
      </c>
      <c r="M3" s="30" t="s">
        <v>30</v>
      </c>
      <c r="N3" s="22" t="s">
        <v>1</v>
      </c>
    </row>
    <row r="4" spans="1:14" s="49" customFormat="1" ht="15.75" x14ac:dyDescent="0.2">
      <c r="A4" s="38" t="s">
        <v>31</v>
      </c>
      <c r="B4" s="38" t="s">
        <v>33</v>
      </c>
      <c r="C4" s="38" t="s">
        <v>32</v>
      </c>
      <c r="D4" s="38"/>
      <c r="E4" s="38"/>
      <c r="F4" s="38" t="s">
        <v>34</v>
      </c>
      <c r="G4" s="38" t="s">
        <v>35</v>
      </c>
      <c r="H4" s="38" t="s">
        <v>36</v>
      </c>
      <c r="I4" s="38" t="s">
        <v>37</v>
      </c>
      <c r="J4" s="38" t="s">
        <v>38</v>
      </c>
      <c r="K4" s="38" t="s">
        <v>39</v>
      </c>
      <c r="L4" s="38" t="s">
        <v>40</v>
      </c>
      <c r="M4" s="38" t="s">
        <v>41</v>
      </c>
      <c r="N4" s="48"/>
    </row>
    <row r="5" spans="1:14" s="49" customFormat="1" ht="47.25" x14ac:dyDescent="0.2">
      <c r="A5" s="43">
        <v>1</v>
      </c>
      <c r="B5" s="57" t="s">
        <v>152</v>
      </c>
      <c r="C5" s="54" t="s">
        <v>186</v>
      </c>
      <c r="D5" s="54"/>
      <c r="E5" s="54"/>
      <c r="F5" s="62" t="s">
        <v>9</v>
      </c>
      <c r="G5" s="37" t="s">
        <v>13</v>
      </c>
      <c r="H5" s="37"/>
      <c r="I5" s="37"/>
      <c r="J5" s="45">
        <f>IF(F5="Q1a",MucHoTro!$H$5,IF(F5="Q1b",MucHoTro!$H$6,IF(F5="Q2",MucHoTro!$H$7,IF(F5="Q3",MucHoTro!$H$8,IF(F5="Q4",MucHoTro!$H$9)))))</f>
        <v>1.2</v>
      </c>
      <c r="K5" s="43">
        <f>IF(G5="x",MucHoTro!$C$5,IF(H5="x",MucHoTro!$D$5,IF(I5="x",MucHoTro!$E$5)))</f>
        <v>1.5</v>
      </c>
      <c r="L5" s="46">
        <f t="shared" ref="L5:L35" si="0">J5*K5</f>
        <v>1.7999999999999998</v>
      </c>
      <c r="M5" s="47">
        <f t="shared" ref="M5:M35" si="1">L5*2000000</f>
        <v>3599999.9999999995</v>
      </c>
      <c r="N5" s="49" t="str">
        <f>IF(F5&lt;&gt;"",INDEX(MucHoTro!$B$5:$B$10,MATCH(Sheet1!F5,MucHoTro!$G$5:$G$10,0),1),"")</f>
        <v>Tạp chí trong nhóm Q2 thuộc lĩnh vực nghiên cứu gần nhất của bài báo
(Q2)</v>
      </c>
    </row>
    <row r="6" spans="1:14" s="49" customFormat="1" ht="31.5" x14ac:dyDescent="0.2">
      <c r="A6" s="43">
        <v>2</v>
      </c>
      <c r="B6" s="57" t="s">
        <v>48</v>
      </c>
      <c r="C6" s="54" t="s">
        <v>187</v>
      </c>
      <c r="D6" s="54"/>
      <c r="E6" s="54"/>
      <c r="F6" s="62" t="s">
        <v>9</v>
      </c>
      <c r="G6" s="37" t="s">
        <v>13</v>
      </c>
      <c r="H6" s="37"/>
      <c r="I6" s="37"/>
      <c r="J6" s="45">
        <f>IF(F6="Q1a",MucHoTro!$H$5,IF(F6="Q1b",MucHoTro!$H$6,IF(F6="Q2",MucHoTro!$H$7,IF(F6="Q3",MucHoTro!$H$8,IF(F6="Q4",MucHoTro!$H$9)))))</f>
        <v>1.2</v>
      </c>
      <c r="K6" s="43">
        <f>IF(G6="x",MucHoTro!$C$5,IF(H6="x",MucHoTro!$D$5,IF(I6="x",MucHoTro!$E$5)))</f>
        <v>1.5</v>
      </c>
      <c r="L6" s="46">
        <f t="shared" si="0"/>
        <v>1.7999999999999998</v>
      </c>
      <c r="M6" s="47">
        <f t="shared" si="1"/>
        <v>3599999.9999999995</v>
      </c>
      <c r="N6" s="49" t="str">
        <f>IF(F6&lt;&gt;"",INDEX(MucHoTro!$B$5:$B$10,MATCH(Sheet1!F6,MucHoTro!$G$5:$G$10,0),1),"")</f>
        <v>Tạp chí trong nhóm Q2 thuộc lĩnh vực nghiên cứu gần nhất của bài báo
(Q2)</v>
      </c>
    </row>
    <row r="7" spans="1:14" s="49" customFormat="1" ht="47.25" x14ac:dyDescent="0.2">
      <c r="A7" s="43">
        <v>3</v>
      </c>
      <c r="B7" s="57" t="s">
        <v>49</v>
      </c>
      <c r="C7" s="54" t="s">
        <v>287</v>
      </c>
      <c r="D7" s="54"/>
      <c r="E7" s="54"/>
      <c r="F7" s="62" t="s">
        <v>10</v>
      </c>
      <c r="G7" s="37" t="s">
        <v>13</v>
      </c>
      <c r="H7" s="37"/>
      <c r="I7" s="37"/>
      <c r="J7" s="45">
        <f>IF(F7="Q1a",MucHoTro!$H$5,IF(F7="Q1b",MucHoTro!$H$6,IF(F7="Q2",MucHoTro!$H$7,IF(F7="Q3",MucHoTro!$H$8,IF(F7="Q4",MucHoTro!$H$9)))))</f>
        <v>1</v>
      </c>
      <c r="K7" s="43">
        <f>IF(G7="x",MucHoTro!$C$5,IF(H7="x",MucHoTro!$D$5,IF(I7="x",MucHoTro!$E$5)))</f>
        <v>1.5</v>
      </c>
      <c r="L7" s="46">
        <f t="shared" si="0"/>
        <v>1.5</v>
      </c>
      <c r="M7" s="47">
        <f t="shared" si="1"/>
        <v>3000000</v>
      </c>
      <c r="N7" s="49" t="str">
        <f>IF(F7&lt;&gt;"",INDEX(MucHoTro!$B$5:$B$10,MATCH(Sheet1!F7,MucHoTro!$G$5:$G$10,0),1),"")</f>
        <v>Tạp chí trong nhóm Q3 thuộc lĩnh vực nghiên cứu gần nhất của bài báo
(Q3)</v>
      </c>
    </row>
    <row r="8" spans="1:14" s="49" customFormat="1" ht="63" x14ac:dyDescent="0.2">
      <c r="A8" s="43">
        <v>4</v>
      </c>
      <c r="B8" s="57" t="s">
        <v>50</v>
      </c>
      <c r="C8" s="54" t="s">
        <v>188</v>
      </c>
      <c r="D8" s="54"/>
      <c r="E8" s="54"/>
      <c r="F8" s="62" t="s">
        <v>9</v>
      </c>
      <c r="G8" s="37" t="s">
        <v>13</v>
      </c>
      <c r="H8" s="37"/>
      <c r="I8" s="37"/>
      <c r="J8" s="45">
        <f>IF(F8="Q1a",MucHoTro!$H$5,IF(F8="Q1b",MucHoTro!$H$6,IF(F8="Q2",MucHoTro!$H$7,IF(F8="Q3",MucHoTro!$H$8,IF(F8="Q4",MucHoTro!$H$9)))))</f>
        <v>1.2</v>
      </c>
      <c r="K8" s="43">
        <f>IF(G8="x",MucHoTro!$C$5,IF(H8="x",MucHoTro!$D$5,IF(I8="x",MucHoTro!$E$5)))</f>
        <v>1.5</v>
      </c>
      <c r="L8" s="46">
        <f t="shared" si="0"/>
        <v>1.7999999999999998</v>
      </c>
      <c r="M8" s="47">
        <f t="shared" si="1"/>
        <v>3599999.9999999995</v>
      </c>
      <c r="N8" s="49" t="str">
        <f>IF(F8&lt;&gt;"",INDEX(MucHoTro!$B$5:$B$10,MATCH(Sheet1!F8,MucHoTro!$G$5:$G$10,0),1),"")</f>
        <v>Tạp chí trong nhóm Q2 thuộc lĩnh vực nghiên cứu gần nhất của bài báo
(Q2)</v>
      </c>
    </row>
    <row r="9" spans="1:14" s="49" customFormat="1" ht="63" x14ac:dyDescent="0.2">
      <c r="A9" s="43">
        <v>5</v>
      </c>
      <c r="B9" s="57" t="s">
        <v>51</v>
      </c>
      <c r="C9" s="54" t="s">
        <v>189</v>
      </c>
      <c r="D9" s="54"/>
      <c r="E9" s="54"/>
      <c r="F9" s="62" t="s">
        <v>180</v>
      </c>
      <c r="G9" s="37" t="s">
        <v>13</v>
      </c>
      <c r="H9" s="37"/>
      <c r="I9" s="37"/>
      <c r="J9" s="45" t="b">
        <f>IF(F9="Q1a",MucHoTro!$H$5,IF(F9="Q1b",MucHoTro!$H$6,IF(F9="Q2",MucHoTro!$H$7,IF(F9="Q3",MucHoTro!$H$8,IF(F9="Q4",MucHoTro!$H$9)))))</f>
        <v>0</v>
      </c>
      <c r="K9" s="43">
        <f>IF(G9="x",MucHoTro!$C$5,IF(H9="x",MucHoTro!$D$5,IF(I9="x",MucHoTro!$E$5)))</f>
        <v>1.5</v>
      </c>
      <c r="L9" s="46">
        <f t="shared" si="0"/>
        <v>0</v>
      </c>
      <c r="M9" s="47">
        <f t="shared" si="1"/>
        <v>0</v>
      </c>
      <c r="N9" s="49" t="e">
        <f>IF(F9&lt;&gt;"",INDEX(MucHoTro!$B$5:$B$10,MATCH(Sheet1!F9,MucHoTro!$G$5:$G$10,0),1),"")</f>
        <v>#N/A</v>
      </c>
    </row>
    <row r="10" spans="1:14" s="49" customFormat="1" ht="63" x14ac:dyDescent="0.2">
      <c r="A10" s="43">
        <v>6</v>
      </c>
      <c r="B10" s="57" t="s">
        <v>52</v>
      </c>
      <c r="C10" s="54" t="s">
        <v>190</v>
      </c>
      <c r="D10" s="54"/>
      <c r="E10" s="54"/>
      <c r="F10" s="62" t="s">
        <v>9</v>
      </c>
      <c r="G10" s="37" t="s">
        <v>13</v>
      </c>
      <c r="H10" s="37"/>
      <c r="I10" s="37"/>
      <c r="J10" s="45">
        <f>IF(F10="Q1a",MucHoTro!$H$5,IF(F10="Q1b",MucHoTro!$H$6,IF(F10="Q2",MucHoTro!$H$7,IF(F10="Q3",MucHoTro!$H$8,IF(F10="Q4",MucHoTro!$H$9)))))</f>
        <v>1.2</v>
      </c>
      <c r="K10" s="43">
        <f>IF(G10="x",MucHoTro!$C$5,IF(H10="x",MucHoTro!$D$5,IF(I10="x",MucHoTro!$E$5)))</f>
        <v>1.5</v>
      </c>
      <c r="L10" s="46">
        <f t="shared" si="0"/>
        <v>1.7999999999999998</v>
      </c>
      <c r="M10" s="47">
        <f t="shared" si="1"/>
        <v>3599999.9999999995</v>
      </c>
      <c r="N10" s="49" t="str">
        <f>IF(F10&lt;&gt;"",INDEX(MucHoTro!$B$5:$B$10,MATCH(Sheet1!F10,MucHoTro!$G$5:$G$10,0),1),"")</f>
        <v>Tạp chí trong nhóm Q2 thuộc lĩnh vực nghiên cứu gần nhất của bài báo
(Q2)</v>
      </c>
    </row>
    <row r="11" spans="1:14" s="49" customFormat="1" ht="63" x14ac:dyDescent="0.2">
      <c r="A11" s="43">
        <v>7</v>
      </c>
      <c r="B11" s="57" t="s">
        <v>53</v>
      </c>
      <c r="C11" s="53" t="s">
        <v>191</v>
      </c>
      <c r="D11" s="53"/>
      <c r="E11" s="53"/>
      <c r="F11" s="62" t="s">
        <v>180</v>
      </c>
      <c r="G11" s="37"/>
      <c r="H11" s="37"/>
      <c r="I11" s="37" t="s">
        <v>13</v>
      </c>
      <c r="J11" s="45" t="b">
        <f>IF(F11="Q1a",MucHoTro!$H$5,IF(F11="Q1b",MucHoTro!$H$6,IF(F11="Q2",MucHoTro!$H$7,IF(F11="Q3",MucHoTro!$H$8,IF(F11="Q4",MucHoTro!$H$9)))))</f>
        <v>0</v>
      </c>
      <c r="K11" s="43">
        <f>IF(G11="x",MucHoTro!$C$5,IF(H11="x",MucHoTro!$D$5,IF(I11="x",MucHoTro!$E$5)))</f>
        <v>1</v>
      </c>
      <c r="L11" s="46">
        <f t="shared" si="0"/>
        <v>0</v>
      </c>
      <c r="M11" s="47">
        <f t="shared" si="1"/>
        <v>0</v>
      </c>
      <c r="N11" s="49" t="e">
        <f>IF(F11&lt;&gt;"",INDEX(MucHoTro!$B$5:$B$10,MATCH(Sheet1!F11,MucHoTro!$G$5:$G$10,0),1),"")</f>
        <v>#N/A</v>
      </c>
    </row>
    <row r="12" spans="1:14" s="49" customFormat="1" ht="78.75" x14ac:dyDescent="0.2">
      <c r="A12" s="43">
        <v>8</v>
      </c>
      <c r="B12" s="57" t="s">
        <v>54</v>
      </c>
      <c r="C12" s="53" t="s">
        <v>192</v>
      </c>
      <c r="D12" s="53"/>
      <c r="E12" s="53"/>
      <c r="F12" s="62" t="s">
        <v>180</v>
      </c>
      <c r="G12" s="37"/>
      <c r="H12" s="37"/>
      <c r="I12" s="37" t="s">
        <v>13</v>
      </c>
      <c r="J12" s="45" t="b">
        <f>IF(F12="Q1a",MucHoTro!$H$5,IF(F12="Q1b",MucHoTro!$H$6,IF(F12="Q2",MucHoTro!$H$7,IF(F12="Q3",MucHoTro!$H$8,IF(F12="Q4",MucHoTro!$H$9)))))</f>
        <v>0</v>
      </c>
      <c r="K12" s="43">
        <f>IF(G12="x",MucHoTro!$C$5,IF(H12="x",MucHoTro!$D$5,IF(I12="x",MucHoTro!$E$5)))</f>
        <v>1</v>
      </c>
      <c r="L12" s="46">
        <f t="shared" si="0"/>
        <v>0</v>
      </c>
      <c r="M12" s="47">
        <f t="shared" si="1"/>
        <v>0</v>
      </c>
      <c r="N12" s="49" t="e">
        <f>IF(F12&lt;&gt;"",INDEX(MucHoTro!$B$5:$B$10,MATCH(Sheet1!F12,MucHoTro!$G$5:$G$10,0),1),"")</f>
        <v>#N/A</v>
      </c>
    </row>
    <row r="13" spans="1:14" s="49" customFormat="1" ht="47.25" x14ac:dyDescent="0.2">
      <c r="A13" s="43">
        <v>9</v>
      </c>
      <c r="B13" s="57" t="s">
        <v>55</v>
      </c>
      <c r="C13" s="53" t="s">
        <v>193</v>
      </c>
      <c r="D13" s="53"/>
      <c r="E13" s="53"/>
      <c r="F13" s="63" t="s">
        <v>9</v>
      </c>
      <c r="G13" s="37"/>
      <c r="H13" s="37"/>
      <c r="I13" s="37" t="s">
        <v>13</v>
      </c>
      <c r="J13" s="45">
        <f>IF(F13="Q1a",MucHoTro!$H$5,IF(F13="Q1b",MucHoTro!$H$6,IF(F13="Q2",MucHoTro!$H$7,IF(F13="Q3",MucHoTro!$H$8,IF(F13="Q4",MucHoTro!$H$9)))))</f>
        <v>1.2</v>
      </c>
      <c r="K13" s="43">
        <f>IF(G13="x",MucHoTro!$C$5,IF(H13="x",MucHoTro!$D$5,IF(I13="x",MucHoTro!$E$5)))</f>
        <v>1</v>
      </c>
      <c r="L13" s="46">
        <f t="shared" si="0"/>
        <v>1.2</v>
      </c>
      <c r="M13" s="47">
        <f t="shared" si="1"/>
        <v>2400000</v>
      </c>
      <c r="N13" s="49" t="str">
        <f>IF(F13&lt;&gt;"",INDEX(MucHoTro!$B$5:$B$10,MATCH(Sheet1!F13,MucHoTro!$G$5:$G$10,0),1),"")</f>
        <v>Tạp chí trong nhóm Q2 thuộc lĩnh vực nghiên cứu gần nhất của bài báo
(Q2)</v>
      </c>
    </row>
    <row r="14" spans="1:14" s="49" customFormat="1" ht="63" x14ac:dyDescent="0.2">
      <c r="A14" s="43">
        <v>10</v>
      </c>
      <c r="B14" s="57" t="s">
        <v>56</v>
      </c>
      <c r="C14" s="54" t="s">
        <v>203</v>
      </c>
      <c r="D14" s="54"/>
      <c r="E14" s="54"/>
      <c r="F14" s="63" t="s">
        <v>180</v>
      </c>
      <c r="G14" s="37" t="s">
        <v>13</v>
      </c>
      <c r="H14" s="37"/>
      <c r="I14" s="37"/>
      <c r="J14" s="45" t="b">
        <f>IF(F14="Q1a",MucHoTro!$H$5,IF(F14="Q1b",MucHoTro!$H$6,IF(F14="Q2",MucHoTro!$H$7,IF(F14="Q3",MucHoTro!$H$8,IF(F14="Q4",MucHoTro!$H$9)))))</f>
        <v>0</v>
      </c>
      <c r="K14" s="43">
        <f>IF(G14="x",MucHoTro!$C$5,IF(H14="x",MucHoTro!$D$5,IF(I14="x",MucHoTro!$E$5)))</f>
        <v>1.5</v>
      </c>
      <c r="L14" s="46">
        <f t="shared" si="0"/>
        <v>0</v>
      </c>
      <c r="M14" s="47">
        <f t="shared" si="1"/>
        <v>0</v>
      </c>
      <c r="N14" s="49" t="e">
        <f>IF(F14&lt;&gt;"",INDEX(MucHoTro!$B$5:$B$10,MATCH(Sheet1!F14,MucHoTro!$G$5:$G$10,0),1),"")</f>
        <v>#N/A</v>
      </c>
    </row>
    <row r="15" spans="1:14" s="49" customFormat="1" ht="63" x14ac:dyDescent="0.2">
      <c r="A15" s="43">
        <v>11</v>
      </c>
      <c r="B15" s="57" t="s">
        <v>57</v>
      </c>
      <c r="C15" s="54" t="s">
        <v>202</v>
      </c>
      <c r="D15" s="54"/>
      <c r="E15" s="54"/>
      <c r="F15" s="63" t="s">
        <v>180</v>
      </c>
      <c r="G15" s="37"/>
      <c r="H15" s="37"/>
      <c r="I15" s="37" t="s">
        <v>13</v>
      </c>
      <c r="J15" s="45" t="b">
        <f>IF(F15="Q1a",MucHoTro!$H$5,IF(F15="Q1b",MucHoTro!$H$6,IF(F15="Q2",MucHoTro!$H$7,IF(F15="Q3",MucHoTro!$H$8,IF(F15="Q4",MucHoTro!$H$9)))))</f>
        <v>0</v>
      </c>
      <c r="K15" s="43">
        <f>IF(G15="x",MucHoTro!$C$5,IF(H15="x",MucHoTro!$D$5,IF(I15="x",MucHoTro!$E$5)))</f>
        <v>1</v>
      </c>
      <c r="L15" s="46">
        <f t="shared" si="0"/>
        <v>0</v>
      </c>
      <c r="M15" s="47">
        <f t="shared" si="1"/>
        <v>0</v>
      </c>
      <c r="N15" s="49" t="e">
        <f>IF(F15&lt;&gt;"",INDEX(MucHoTro!$B$5:$B$10,MATCH(Sheet1!F15,MucHoTro!$G$5:$G$10,0),1),"")</f>
        <v>#N/A</v>
      </c>
    </row>
    <row r="16" spans="1:14" s="49" customFormat="1" ht="63" x14ac:dyDescent="0.2">
      <c r="A16" s="43">
        <v>12</v>
      </c>
      <c r="B16" s="57" t="s">
        <v>58</v>
      </c>
      <c r="C16" s="54" t="s">
        <v>204</v>
      </c>
      <c r="D16" s="54"/>
      <c r="E16" s="54"/>
      <c r="F16" s="63" t="s">
        <v>9</v>
      </c>
      <c r="G16" s="37"/>
      <c r="H16" s="37"/>
      <c r="I16" s="37" t="s">
        <v>13</v>
      </c>
      <c r="J16" s="45">
        <f>IF(F16="Q1a",MucHoTro!$H$5,IF(F16="Q1b",MucHoTro!$H$6,IF(F16="Q2",MucHoTro!$H$7,IF(F16="Q3",MucHoTro!$H$8,IF(F16="Q4",MucHoTro!$H$9)))))</f>
        <v>1.2</v>
      </c>
      <c r="K16" s="43">
        <f>IF(G16="x",MucHoTro!$C$5,IF(H16="x",MucHoTro!$D$5,IF(I16="x",MucHoTro!$E$5)))</f>
        <v>1</v>
      </c>
      <c r="L16" s="46">
        <f t="shared" si="0"/>
        <v>1.2</v>
      </c>
      <c r="M16" s="47">
        <f t="shared" si="1"/>
        <v>2400000</v>
      </c>
      <c r="N16" s="49" t="str">
        <f>IF(F16&lt;&gt;"",INDEX(MucHoTro!$B$5:$B$10,MATCH(Sheet1!F16,MucHoTro!$G$5:$G$10,0),1),"")</f>
        <v>Tạp chí trong nhóm Q2 thuộc lĩnh vực nghiên cứu gần nhất của bài báo
(Q2)</v>
      </c>
    </row>
    <row r="17" spans="1:14" s="49" customFormat="1" ht="63" x14ac:dyDescent="0.2">
      <c r="A17" s="43">
        <v>13</v>
      </c>
      <c r="B17" s="57" t="s">
        <v>59</v>
      </c>
      <c r="C17" s="54" t="s">
        <v>194</v>
      </c>
      <c r="D17" s="54"/>
      <c r="E17" s="54"/>
      <c r="F17" s="44" t="s">
        <v>180</v>
      </c>
      <c r="G17" s="37"/>
      <c r="H17" s="37"/>
      <c r="I17" s="37" t="s">
        <v>13</v>
      </c>
      <c r="J17" s="45" t="b">
        <f>IF(F17="Q1a",MucHoTro!$H$5,IF(F17="Q1b",MucHoTro!$H$6,IF(F17="Q2",MucHoTro!$H$7,IF(F17="Q3",MucHoTro!$H$8,IF(F17="Q4",MucHoTro!$H$9)))))</f>
        <v>0</v>
      </c>
      <c r="K17" s="43">
        <f>IF(G17="x",MucHoTro!$C$5,IF(H17="x",MucHoTro!$D$5,IF(I17="x",MucHoTro!$E$5)))</f>
        <v>1</v>
      </c>
      <c r="L17" s="46">
        <f t="shared" si="0"/>
        <v>0</v>
      </c>
      <c r="M17" s="47">
        <f t="shared" si="1"/>
        <v>0</v>
      </c>
      <c r="N17" s="49" t="e">
        <f>IF(F17&lt;&gt;"",INDEX(MucHoTro!$B$5:$B$10,MATCH(Sheet1!F17,MucHoTro!$G$5:$G$10,0),1),"")</f>
        <v>#N/A</v>
      </c>
    </row>
    <row r="18" spans="1:14" s="49" customFormat="1" ht="63" x14ac:dyDescent="0.2">
      <c r="A18" s="43">
        <v>14</v>
      </c>
      <c r="B18" s="57" t="s">
        <v>60</v>
      </c>
      <c r="C18" s="54" t="s">
        <v>195</v>
      </c>
      <c r="D18" s="54"/>
      <c r="E18" s="54"/>
      <c r="F18" s="44" t="s">
        <v>180</v>
      </c>
      <c r="G18" s="37" t="s">
        <v>13</v>
      </c>
      <c r="H18" s="37"/>
      <c r="I18" s="37"/>
      <c r="J18" s="45" t="b">
        <f>IF(F18="Q1a",MucHoTro!$H$5,IF(F18="Q1b",MucHoTro!$H$6,IF(F18="Q2",MucHoTro!$H$7,IF(F18="Q3",MucHoTro!$H$8,IF(F18="Q4",MucHoTro!$H$9)))))</f>
        <v>0</v>
      </c>
      <c r="K18" s="43">
        <f>IF(G18="x",MucHoTro!$C$5,IF(H18="x",MucHoTro!$D$5,IF(I18="x",MucHoTro!$E$5)))</f>
        <v>1.5</v>
      </c>
      <c r="L18" s="46">
        <f t="shared" si="0"/>
        <v>0</v>
      </c>
      <c r="M18" s="47">
        <f t="shared" si="1"/>
        <v>0</v>
      </c>
      <c r="N18" s="49" t="e">
        <f>IF(F18&lt;&gt;"",INDEX(MucHoTro!$B$5:$B$10,MATCH(Sheet1!F18,MucHoTro!$G$5:$G$10,0),1),"")</f>
        <v>#N/A</v>
      </c>
    </row>
    <row r="19" spans="1:14" s="49" customFormat="1" ht="78.75" x14ac:dyDescent="0.2">
      <c r="A19" s="43">
        <v>15</v>
      </c>
      <c r="B19" s="58" t="s">
        <v>61</v>
      </c>
      <c r="C19" s="54" t="s">
        <v>196</v>
      </c>
      <c r="D19" s="54"/>
      <c r="E19" s="54"/>
      <c r="F19" s="44" t="s">
        <v>9</v>
      </c>
      <c r="G19" s="37" t="s">
        <v>13</v>
      </c>
      <c r="H19" s="37"/>
      <c r="I19" s="37"/>
      <c r="J19" s="45">
        <f>IF(F19="Q1a",MucHoTro!$H$5,IF(F19="Q1b",MucHoTro!$H$6,IF(F19="Q2",MucHoTro!$H$7,IF(F19="Q3",MucHoTro!$H$8,IF(F19="Q4",MucHoTro!$H$9)))))</f>
        <v>1.2</v>
      </c>
      <c r="K19" s="43">
        <f>IF(G19="x",MucHoTro!$C$5,IF(H19="x",MucHoTro!$D$5,IF(I19="x",MucHoTro!$E$5)))</f>
        <v>1.5</v>
      </c>
      <c r="L19" s="46">
        <f t="shared" si="0"/>
        <v>1.7999999999999998</v>
      </c>
      <c r="M19" s="47">
        <f t="shared" si="1"/>
        <v>3599999.9999999995</v>
      </c>
      <c r="N19" s="49" t="str">
        <f>IF(F19&lt;&gt;"",INDEX(MucHoTro!$B$5:$B$10,MATCH(Sheet1!F19,MucHoTro!$G$5:$G$10,0),1),"")</f>
        <v>Tạp chí trong nhóm Q2 thuộc lĩnh vực nghiên cứu gần nhất của bài báo
(Q2)</v>
      </c>
    </row>
    <row r="20" spans="1:14" s="49" customFormat="1" ht="63" x14ac:dyDescent="0.2">
      <c r="A20" s="43">
        <v>16</v>
      </c>
      <c r="B20" s="57" t="s">
        <v>62</v>
      </c>
      <c r="C20" s="54" t="s">
        <v>212</v>
      </c>
      <c r="D20" s="54"/>
      <c r="E20" s="54"/>
      <c r="F20" s="44" t="s">
        <v>180</v>
      </c>
      <c r="G20" s="37" t="s">
        <v>13</v>
      </c>
      <c r="H20" s="37"/>
      <c r="I20" s="37"/>
      <c r="J20" s="45" t="b">
        <f>IF(F20="Q1a",MucHoTro!$H$5,IF(F20="Q1b",MucHoTro!$H$6,IF(F20="Q2",MucHoTro!$H$7,IF(F20="Q3",MucHoTro!$H$8,IF(F20="Q4",MucHoTro!$H$9)))))</f>
        <v>0</v>
      </c>
      <c r="K20" s="43">
        <f>IF(G20="x",MucHoTro!$C$5,IF(H20="x",MucHoTro!$D$5,IF(I20="x",MucHoTro!$E$5)))</f>
        <v>1.5</v>
      </c>
      <c r="L20" s="46">
        <f t="shared" si="0"/>
        <v>0</v>
      </c>
      <c r="M20" s="47">
        <f t="shared" si="1"/>
        <v>0</v>
      </c>
      <c r="N20" s="49" t="e">
        <f>IF(F20&lt;&gt;"",INDEX(MucHoTro!$B$5:$B$10,MATCH(Sheet1!F20,MucHoTro!$G$5:$G$10,0),1),"")</f>
        <v>#N/A</v>
      </c>
    </row>
    <row r="21" spans="1:14" s="49" customFormat="1" ht="78.75" x14ac:dyDescent="0.2">
      <c r="A21" s="43">
        <v>17</v>
      </c>
      <c r="B21" s="57" t="s">
        <v>63</v>
      </c>
      <c r="C21" s="54" t="s">
        <v>213</v>
      </c>
      <c r="D21" s="54"/>
      <c r="E21" s="54"/>
      <c r="F21" s="44" t="s">
        <v>180</v>
      </c>
      <c r="G21" s="37" t="s">
        <v>13</v>
      </c>
      <c r="H21" s="37"/>
      <c r="I21" s="37"/>
      <c r="J21" s="45" t="b">
        <f>IF(F21="Q1a",MucHoTro!$H$5,IF(F21="Q1b",MucHoTro!$H$6,IF(F21="Q2",MucHoTro!$H$7,IF(F21="Q3",MucHoTro!$H$8,IF(F21="Q4",MucHoTro!$H$9)))))</f>
        <v>0</v>
      </c>
      <c r="K21" s="43">
        <f>IF(G21="x",MucHoTro!$C$5,IF(H21="x",MucHoTro!$D$5,IF(I21="x",MucHoTro!$E$5)))</f>
        <v>1.5</v>
      </c>
      <c r="L21" s="46">
        <f t="shared" si="0"/>
        <v>0</v>
      </c>
      <c r="M21" s="47">
        <f t="shared" si="1"/>
        <v>0</v>
      </c>
      <c r="N21" s="49" t="e">
        <f>IF(F21&lt;&gt;"",INDEX(MucHoTro!$B$5:$B$10,MATCH(Sheet1!F21,MucHoTro!$G$5:$G$10,0),1),"")</f>
        <v>#N/A</v>
      </c>
    </row>
    <row r="22" spans="1:14" s="49" customFormat="1" ht="63" x14ac:dyDescent="0.2">
      <c r="A22" s="43">
        <v>18</v>
      </c>
      <c r="B22" s="57" t="s">
        <v>64</v>
      </c>
      <c r="C22" s="54" t="s">
        <v>214</v>
      </c>
      <c r="D22" s="54"/>
      <c r="E22" s="54"/>
      <c r="F22" s="44" t="s">
        <v>10</v>
      </c>
      <c r="G22" s="37"/>
      <c r="H22" s="37"/>
      <c r="I22" s="37" t="s">
        <v>13</v>
      </c>
      <c r="J22" s="45">
        <f>IF(F22="Q1a",MucHoTro!$H$5,IF(F22="Q1b",MucHoTro!$H$6,IF(F22="Q2",MucHoTro!$H$7,IF(F22="Q3",MucHoTro!$H$8,IF(F22="Q4",MucHoTro!$H$9)))))</f>
        <v>1</v>
      </c>
      <c r="K22" s="43">
        <f>IF(G22="x",MucHoTro!$C$5,IF(H22="x",MucHoTro!$D$5,IF(I22="x",MucHoTro!$E$5)))</f>
        <v>1</v>
      </c>
      <c r="L22" s="46">
        <f t="shared" si="0"/>
        <v>1</v>
      </c>
      <c r="M22" s="47">
        <f t="shared" si="1"/>
        <v>2000000</v>
      </c>
      <c r="N22" s="49" t="str">
        <f>IF(F22&lt;&gt;"",INDEX(MucHoTro!$B$5:$B$10,MATCH(Sheet1!F22,MucHoTro!$G$5:$G$10,0),1),"")</f>
        <v>Tạp chí trong nhóm Q3 thuộc lĩnh vực nghiên cứu gần nhất của bài báo
(Q3)</v>
      </c>
    </row>
    <row r="23" spans="1:14" s="49" customFormat="1" ht="78.75" x14ac:dyDescent="0.2">
      <c r="A23" s="43">
        <v>19</v>
      </c>
      <c r="B23" s="57" t="s">
        <v>65</v>
      </c>
      <c r="C23" s="54" t="s">
        <v>215</v>
      </c>
      <c r="D23" s="54"/>
      <c r="E23" s="54"/>
      <c r="F23" s="44" t="s">
        <v>180</v>
      </c>
      <c r="G23" s="37" t="s">
        <v>13</v>
      </c>
      <c r="H23" s="37"/>
      <c r="I23" s="37"/>
      <c r="J23" s="45" t="b">
        <f>IF(F23="Q1a",MucHoTro!$H$5,IF(F23="Q1b",MucHoTro!$H$6,IF(F23="Q2",MucHoTro!$H$7,IF(F23="Q3",MucHoTro!$H$8,IF(F23="Q4",MucHoTro!$H$9)))))</f>
        <v>0</v>
      </c>
      <c r="K23" s="43">
        <f>IF(G23="x",MucHoTro!$C$5,IF(H23="x",MucHoTro!$D$5,IF(I23="x",MucHoTro!$E$5)))</f>
        <v>1.5</v>
      </c>
      <c r="L23" s="46">
        <f t="shared" si="0"/>
        <v>0</v>
      </c>
      <c r="M23" s="47">
        <f t="shared" si="1"/>
        <v>0</v>
      </c>
      <c r="N23" s="49" t="e">
        <f>IF(F23&lt;&gt;"",INDEX(MucHoTro!$B$5:$B$10,MATCH(Sheet1!F23,MucHoTro!$G$5:$G$10,0),1),"")</f>
        <v>#N/A</v>
      </c>
    </row>
    <row r="24" spans="1:14" s="49" customFormat="1" ht="63" x14ac:dyDescent="0.2">
      <c r="A24" s="43">
        <v>20</v>
      </c>
      <c r="B24" s="57" t="s">
        <v>66</v>
      </c>
      <c r="C24" s="57" t="s">
        <v>205</v>
      </c>
      <c r="D24" s="57"/>
      <c r="E24" s="57"/>
      <c r="F24" s="44" t="s">
        <v>9</v>
      </c>
      <c r="G24" s="37" t="s">
        <v>13</v>
      </c>
      <c r="H24" s="37"/>
      <c r="I24" s="37"/>
      <c r="J24" s="45">
        <f>IF(F24="Q1a",MucHoTro!$H$5,IF(F24="Q1b",MucHoTro!$H$6,IF(F24="Q2",MucHoTro!$H$7,IF(F24="Q3",MucHoTro!$H$8,IF(F24="Q4",MucHoTro!$H$9)))))</f>
        <v>1.2</v>
      </c>
      <c r="K24" s="43">
        <f>IF(G24="x",MucHoTro!$C$5,IF(H24="x",MucHoTro!$D$5,IF(I24="x",MucHoTro!$E$5)))</f>
        <v>1.5</v>
      </c>
      <c r="L24" s="46">
        <f t="shared" si="0"/>
        <v>1.7999999999999998</v>
      </c>
      <c r="M24" s="47">
        <f t="shared" si="1"/>
        <v>3599999.9999999995</v>
      </c>
      <c r="N24" s="49" t="str">
        <f>IF(F24&lt;&gt;"",INDEX(MucHoTro!$B$5:$B$10,MATCH(Sheet1!F24,MucHoTro!$G$5:$G$10,0),1),"")</f>
        <v>Tạp chí trong nhóm Q2 thuộc lĩnh vực nghiên cứu gần nhất của bài báo
(Q2)</v>
      </c>
    </row>
    <row r="25" spans="1:14" s="49" customFormat="1" ht="78.75" x14ac:dyDescent="0.2">
      <c r="A25" s="43">
        <v>21</v>
      </c>
      <c r="B25" s="57" t="s">
        <v>67</v>
      </c>
      <c r="C25" s="64" t="s">
        <v>197</v>
      </c>
      <c r="D25" s="64"/>
      <c r="E25" s="64"/>
      <c r="F25" s="44" t="s">
        <v>9</v>
      </c>
      <c r="G25" s="37"/>
      <c r="H25" s="37"/>
      <c r="I25" s="37" t="s">
        <v>13</v>
      </c>
      <c r="J25" s="45">
        <f>IF(F25="Q1a",MucHoTro!$H$5,IF(F25="Q1b",MucHoTro!$H$6,IF(F25="Q2",MucHoTro!$H$7,IF(F25="Q3",MucHoTro!$H$8,IF(F25="Q4",MucHoTro!$H$9)))))</f>
        <v>1.2</v>
      </c>
      <c r="K25" s="43">
        <f>IF(G25="x",MucHoTro!$C$5,IF(H25="x",MucHoTro!$D$5,IF(I25="x",MucHoTro!$E$5)))</f>
        <v>1</v>
      </c>
      <c r="L25" s="46">
        <f t="shared" si="0"/>
        <v>1.2</v>
      </c>
      <c r="M25" s="47">
        <f t="shared" si="1"/>
        <v>2400000</v>
      </c>
      <c r="N25" s="49" t="str">
        <f>IF(F25&lt;&gt;"",INDEX(MucHoTro!$B$5:$B$10,MATCH(Sheet1!F25,MucHoTro!$G$5:$G$10,0),1),"")</f>
        <v>Tạp chí trong nhóm Q2 thuộc lĩnh vực nghiên cứu gần nhất của bài báo
(Q2)</v>
      </c>
    </row>
    <row r="26" spans="1:14" s="49" customFormat="1" ht="63" x14ac:dyDescent="0.2">
      <c r="A26" s="43">
        <v>22</v>
      </c>
      <c r="B26" s="57" t="s">
        <v>68</v>
      </c>
      <c r="C26" s="57" t="s">
        <v>206</v>
      </c>
      <c r="D26" s="57"/>
      <c r="E26" s="57"/>
      <c r="F26" s="44" t="s">
        <v>9</v>
      </c>
      <c r="G26" s="37"/>
      <c r="H26" s="37"/>
      <c r="I26" s="37" t="s">
        <v>13</v>
      </c>
      <c r="J26" s="45">
        <f>IF(F26="Q1a",MucHoTro!$H$5,IF(F26="Q1b",MucHoTro!$H$6,IF(F26="Q2",MucHoTro!$H$7,IF(F26="Q3",MucHoTro!$H$8,IF(F26="Q4",MucHoTro!$H$9)))))</f>
        <v>1.2</v>
      </c>
      <c r="K26" s="43">
        <f>IF(G26="x",MucHoTro!$C$5,IF(H26="x",MucHoTro!$D$5,IF(I26="x",MucHoTro!$E$5)))</f>
        <v>1</v>
      </c>
      <c r="L26" s="46">
        <f t="shared" si="0"/>
        <v>1.2</v>
      </c>
      <c r="M26" s="47">
        <f t="shared" si="1"/>
        <v>2400000</v>
      </c>
      <c r="N26" s="49" t="str">
        <f>IF(F26&lt;&gt;"",INDEX(MucHoTro!$B$5:$B$10,MATCH(Sheet1!F26,MucHoTro!$G$5:$G$10,0),1),"")</f>
        <v>Tạp chí trong nhóm Q2 thuộc lĩnh vực nghiên cứu gần nhất của bài báo
(Q2)</v>
      </c>
    </row>
    <row r="27" spans="1:14" s="49" customFormat="1" ht="78.75" x14ac:dyDescent="0.2">
      <c r="A27" s="43">
        <v>23</v>
      </c>
      <c r="B27" s="57" t="s">
        <v>69</v>
      </c>
      <c r="C27" s="57" t="s">
        <v>216</v>
      </c>
      <c r="D27" s="57"/>
      <c r="E27" s="57"/>
      <c r="F27" s="44" t="s">
        <v>180</v>
      </c>
      <c r="G27" s="37"/>
      <c r="H27" s="37"/>
      <c r="I27" s="37" t="s">
        <v>13</v>
      </c>
      <c r="J27" s="45" t="b">
        <f>IF(F27="Q1a",MucHoTro!$H$5,IF(F27="Q1b",MucHoTro!$H$6,IF(F27="Q2",MucHoTro!$H$7,IF(F27="Q3",MucHoTro!$H$8,IF(F27="Q4",MucHoTro!$H$9)))))</f>
        <v>0</v>
      </c>
      <c r="K27" s="43">
        <f>IF(G27="x",MucHoTro!$C$5,IF(H27="x",MucHoTro!$D$5,IF(I27="x",MucHoTro!$E$5)))</f>
        <v>1</v>
      </c>
      <c r="L27" s="46">
        <f t="shared" si="0"/>
        <v>0</v>
      </c>
      <c r="M27" s="47">
        <f t="shared" si="1"/>
        <v>0</v>
      </c>
      <c r="N27" s="49" t="e">
        <f>IF(F27&lt;&gt;"",INDEX(MucHoTro!$B$5:$B$10,MATCH(Sheet1!F27,MucHoTro!$G$5:$G$10,0),1),"")</f>
        <v>#N/A</v>
      </c>
    </row>
    <row r="28" spans="1:14" s="49" customFormat="1" ht="78.75" x14ac:dyDescent="0.2">
      <c r="A28" s="43">
        <v>24</v>
      </c>
      <c r="B28" s="57" t="s">
        <v>70</v>
      </c>
      <c r="C28" s="64" t="s">
        <v>217</v>
      </c>
      <c r="D28" s="64"/>
      <c r="E28" s="64"/>
      <c r="F28" s="44" t="s">
        <v>10</v>
      </c>
      <c r="G28" s="37" t="s">
        <v>13</v>
      </c>
      <c r="H28" s="37"/>
      <c r="I28" s="37"/>
      <c r="J28" s="45">
        <f>IF(F28="Q1a",MucHoTro!$H$5,IF(F28="Q1b",MucHoTro!$H$6,IF(F28="Q2",MucHoTro!$H$7,IF(F28="Q3",MucHoTro!$H$8,IF(F28="Q4",MucHoTro!$H$9)))))</f>
        <v>1</v>
      </c>
      <c r="K28" s="43">
        <f>IF(G28="x",MucHoTro!$C$5,IF(H28="x",MucHoTro!$D$5,IF(I28="x",MucHoTro!$E$5)))</f>
        <v>1.5</v>
      </c>
      <c r="L28" s="46">
        <f t="shared" si="0"/>
        <v>1.5</v>
      </c>
      <c r="M28" s="47">
        <f t="shared" si="1"/>
        <v>3000000</v>
      </c>
      <c r="N28" s="49" t="str">
        <f>IF(F28&lt;&gt;"",INDEX(MucHoTro!$B$5:$B$10,MATCH(Sheet1!F28,MucHoTro!$G$5:$G$10,0),1),"")</f>
        <v>Tạp chí trong nhóm Q3 thuộc lĩnh vực nghiên cứu gần nhất của bài báo
(Q3)</v>
      </c>
    </row>
    <row r="29" spans="1:14" s="49" customFormat="1" ht="78.75" x14ac:dyDescent="0.2">
      <c r="A29" s="43">
        <v>25</v>
      </c>
      <c r="B29" s="57" t="s">
        <v>71</v>
      </c>
      <c r="C29" s="57" t="s">
        <v>198</v>
      </c>
      <c r="D29" s="57"/>
      <c r="E29" s="57"/>
      <c r="F29" s="44" t="s">
        <v>10</v>
      </c>
      <c r="G29" s="37"/>
      <c r="H29" s="37"/>
      <c r="I29" s="37" t="s">
        <v>13</v>
      </c>
      <c r="J29" s="45">
        <f>IF(F29="Q1a",MucHoTro!$H$5,IF(F29="Q1b",MucHoTro!$H$6,IF(F29="Q2",MucHoTro!$H$7,IF(F29="Q3",MucHoTro!$H$8,IF(F29="Q4",MucHoTro!$H$9)))))</f>
        <v>1</v>
      </c>
      <c r="K29" s="43">
        <f>IF(G29="x",MucHoTro!$C$5,IF(H29="x",MucHoTro!$D$5,IF(I29="x",MucHoTro!$E$5)))</f>
        <v>1</v>
      </c>
      <c r="L29" s="46">
        <f t="shared" si="0"/>
        <v>1</v>
      </c>
      <c r="M29" s="47">
        <f t="shared" si="1"/>
        <v>2000000</v>
      </c>
      <c r="N29" s="49" t="str">
        <f>IF(F29&lt;&gt;"",INDEX(MucHoTro!$B$5:$B$10,MATCH(Sheet1!F29,MucHoTro!$G$5:$G$10,0),1),"")</f>
        <v>Tạp chí trong nhóm Q3 thuộc lĩnh vực nghiên cứu gần nhất của bài báo
(Q3)</v>
      </c>
    </row>
    <row r="30" spans="1:14" s="50" customFormat="1" ht="94.5" x14ac:dyDescent="0.2">
      <c r="A30" s="43">
        <v>26</v>
      </c>
      <c r="B30" s="57" t="s">
        <v>72</v>
      </c>
      <c r="C30" s="57" t="s">
        <v>218</v>
      </c>
      <c r="D30" s="57"/>
      <c r="E30" s="57"/>
      <c r="F30" s="44" t="s">
        <v>180</v>
      </c>
      <c r="G30" s="37" t="s">
        <v>13</v>
      </c>
      <c r="H30" s="37"/>
      <c r="I30" s="37"/>
      <c r="J30" s="45" t="b">
        <f>IF(F30="Q1a",MucHoTro!$H$5,IF(F30="Q1b",MucHoTro!$H$6,IF(F30="Q2",MucHoTro!$H$7,IF(F30="Q3",MucHoTro!$H$8,IF(F30="Q4",MucHoTro!$H$9)))))</f>
        <v>0</v>
      </c>
      <c r="K30" s="43">
        <f>IF(G30="x",MucHoTro!$C$5,IF(H30="x",MucHoTro!$D$5,IF(I30="x",MucHoTro!$E$5)))</f>
        <v>1.5</v>
      </c>
      <c r="L30" s="46">
        <f t="shared" si="0"/>
        <v>0</v>
      </c>
      <c r="M30" s="47">
        <f t="shared" si="1"/>
        <v>0</v>
      </c>
      <c r="N30" s="50" t="e">
        <f>IF(F30&lt;&gt;"",INDEX(MucHoTro!$B$5:$B$10,MATCH(Sheet1!F30,MucHoTro!$G$5:$G$10,0),1),"")</f>
        <v>#N/A</v>
      </c>
    </row>
    <row r="31" spans="1:14" s="49" customFormat="1" ht="63" x14ac:dyDescent="0.2">
      <c r="A31" s="43">
        <v>27</v>
      </c>
      <c r="B31" s="57" t="s">
        <v>73</v>
      </c>
      <c r="C31" s="64" t="s">
        <v>219</v>
      </c>
      <c r="D31" s="64"/>
      <c r="E31" s="64"/>
      <c r="F31" s="44" t="s">
        <v>180</v>
      </c>
      <c r="G31" s="37" t="s">
        <v>13</v>
      </c>
      <c r="H31" s="37"/>
      <c r="I31" s="37"/>
      <c r="J31" s="45" t="b">
        <f>IF(F31="Q1a",MucHoTro!$H$5,IF(F31="Q1b",MucHoTro!$H$6,IF(F31="Q2",MucHoTro!$H$7,IF(F31="Q3",MucHoTro!$H$8,IF(F31="Q4",MucHoTro!$H$9)))))</f>
        <v>0</v>
      </c>
      <c r="K31" s="43">
        <f>IF(G31="x",MucHoTro!$C$5,IF(H31="x",MucHoTro!$D$5,IF(I31="x",MucHoTro!$E$5)))</f>
        <v>1.5</v>
      </c>
      <c r="L31" s="46">
        <f t="shared" si="0"/>
        <v>0</v>
      </c>
      <c r="M31" s="47">
        <f t="shared" si="1"/>
        <v>0</v>
      </c>
      <c r="N31" s="49" t="e">
        <f>IF(F31&lt;&gt;"",INDEX(MucHoTro!$B$5:$B$10,MATCH(Sheet1!F31,MucHoTro!$G$5:$G$10,0),1),"")</f>
        <v>#N/A</v>
      </c>
    </row>
    <row r="32" spans="1:14" s="49" customFormat="1" ht="78.75" x14ac:dyDescent="0.2">
      <c r="A32" s="43">
        <v>28</v>
      </c>
      <c r="B32" s="57" t="s">
        <v>74</v>
      </c>
      <c r="C32" s="57" t="s">
        <v>220</v>
      </c>
      <c r="D32" s="57"/>
      <c r="E32" s="57"/>
      <c r="F32" s="44" t="s">
        <v>9</v>
      </c>
      <c r="G32" s="37"/>
      <c r="H32" s="37"/>
      <c r="I32" s="37" t="s">
        <v>13</v>
      </c>
      <c r="J32" s="45">
        <f>IF(F32="Q1a",MucHoTro!$H$5,IF(F32="Q1b",MucHoTro!$H$6,IF(F32="Q2",MucHoTro!$H$7,IF(F32="Q3",MucHoTro!$H$8,IF(F32="Q4",MucHoTro!$H$9)))))</f>
        <v>1.2</v>
      </c>
      <c r="K32" s="43">
        <f>IF(G32="x",MucHoTro!$C$5,IF(H32="x",MucHoTro!$D$5,IF(I32="x",MucHoTro!$E$5)))</f>
        <v>1</v>
      </c>
      <c r="L32" s="46">
        <f t="shared" si="0"/>
        <v>1.2</v>
      </c>
      <c r="M32" s="47">
        <f t="shared" si="1"/>
        <v>2400000</v>
      </c>
      <c r="N32" s="49" t="str">
        <f>IF(F32&lt;&gt;"",INDEX(MucHoTro!$B$5:$B$10,MATCH(Sheet1!F32,MucHoTro!$G$5:$G$10,0),1),"")</f>
        <v>Tạp chí trong nhóm Q2 thuộc lĩnh vực nghiên cứu gần nhất của bài báo
(Q2)</v>
      </c>
    </row>
    <row r="33" spans="1:14" s="49" customFormat="1" ht="63" x14ac:dyDescent="0.2">
      <c r="A33" s="43">
        <v>29</v>
      </c>
      <c r="B33" s="57" t="s">
        <v>75</v>
      </c>
      <c r="C33" s="57" t="s">
        <v>221</v>
      </c>
      <c r="D33" s="57"/>
      <c r="E33" s="57"/>
      <c r="F33" s="44" t="s">
        <v>180</v>
      </c>
      <c r="G33" s="37" t="s">
        <v>13</v>
      </c>
      <c r="H33" s="37"/>
      <c r="I33" s="37"/>
      <c r="J33" s="45" t="b">
        <f>IF(F33="Q1a",MucHoTro!$H$5,IF(F33="Q1b",MucHoTro!$H$6,IF(F33="Q2",MucHoTro!$H$7,IF(F33="Q3",MucHoTro!$H$8,IF(F33="Q4",MucHoTro!$H$9)))))</f>
        <v>0</v>
      </c>
      <c r="K33" s="43">
        <f>IF(G33="x",MucHoTro!$C$5,IF(H33="x",MucHoTro!$D$5,IF(I33="x",MucHoTro!$E$5)))</f>
        <v>1.5</v>
      </c>
      <c r="L33" s="46">
        <f t="shared" si="0"/>
        <v>0</v>
      </c>
      <c r="M33" s="47">
        <f t="shared" si="1"/>
        <v>0</v>
      </c>
      <c r="N33" s="49" t="e">
        <f>IF(F33&lt;&gt;"",INDEX(MucHoTro!$B$5:$B$10,MATCH(Sheet1!F33,MucHoTro!$G$5:$G$10,0),1),"")</f>
        <v>#N/A</v>
      </c>
    </row>
    <row r="34" spans="1:14" s="49" customFormat="1" ht="63" x14ac:dyDescent="0.2">
      <c r="A34" s="43">
        <v>30</v>
      </c>
      <c r="B34" s="57" t="s">
        <v>76</v>
      </c>
      <c r="C34" s="64" t="s">
        <v>222</v>
      </c>
      <c r="D34" s="64"/>
      <c r="E34" s="64"/>
      <c r="F34" s="44" t="s">
        <v>10</v>
      </c>
      <c r="G34" s="37" t="s">
        <v>13</v>
      </c>
      <c r="H34" s="37"/>
      <c r="I34" s="37"/>
      <c r="J34" s="45">
        <f>IF(F34="Q1a",MucHoTro!$H$5,IF(F34="Q1b",MucHoTro!$H$6,IF(F34="Q2",MucHoTro!$H$7,IF(F34="Q3",MucHoTro!$H$8,IF(F34="Q4",MucHoTro!$H$9)))))</f>
        <v>1</v>
      </c>
      <c r="K34" s="43">
        <f>IF(G34="x",MucHoTro!$C$5,IF(H34="x",MucHoTro!$D$5,IF(I34="x",MucHoTro!$E$5)))</f>
        <v>1.5</v>
      </c>
      <c r="L34" s="46">
        <f t="shared" si="0"/>
        <v>1.5</v>
      </c>
      <c r="M34" s="47">
        <f t="shared" si="1"/>
        <v>3000000</v>
      </c>
      <c r="N34" s="49" t="str">
        <f>IF(F34&lt;&gt;"",INDEX(MucHoTro!$B$5:$B$10,MATCH(Sheet1!F34,MucHoTro!$G$5:$G$10,0),1),"")</f>
        <v>Tạp chí trong nhóm Q3 thuộc lĩnh vực nghiên cứu gần nhất của bài báo
(Q3)</v>
      </c>
    </row>
    <row r="35" spans="1:14" s="49" customFormat="1" ht="47.25" x14ac:dyDescent="0.2">
      <c r="A35" s="43">
        <v>31</v>
      </c>
      <c r="B35" s="57" t="s">
        <v>77</v>
      </c>
      <c r="C35" s="57" t="s">
        <v>199</v>
      </c>
      <c r="D35" s="57"/>
      <c r="E35" s="57"/>
      <c r="F35" s="44" t="s">
        <v>180</v>
      </c>
      <c r="G35" s="37" t="s">
        <v>13</v>
      </c>
      <c r="H35" s="37"/>
      <c r="I35" s="37"/>
      <c r="J35" s="45" t="b">
        <f>IF(F35="Q1a",MucHoTro!$H$5,IF(F35="Q1b",MucHoTro!$H$6,IF(F35="Q2",MucHoTro!$H$7,IF(F35="Q3",MucHoTro!$H$8,IF(F35="Q4",MucHoTro!$H$9)))))</f>
        <v>0</v>
      </c>
      <c r="K35" s="43">
        <f>IF(G35="x",MucHoTro!$C$5,IF(H35="x",MucHoTro!$D$5,IF(I35="x",MucHoTro!$E$5)))</f>
        <v>1.5</v>
      </c>
      <c r="L35" s="46">
        <f t="shared" si="0"/>
        <v>0</v>
      </c>
      <c r="M35" s="47">
        <f t="shared" si="1"/>
        <v>0</v>
      </c>
      <c r="N35" s="49" t="e">
        <f>IF(F35&lt;&gt;"",INDEX(MucHoTro!$B$5:$B$10,MATCH(Sheet1!F35,MucHoTro!$G$5:$G$10,0),1),"")</f>
        <v>#N/A</v>
      </c>
    </row>
    <row r="36" spans="1:14" s="49" customFormat="1" ht="78.75" x14ac:dyDescent="0.2">
      <c r="A36" s="43">
        <v>32</v>
      </c>
      <c r="B36" s="57" t="s">
        <v>78</v>
      </c>
      <c r="C36" s="57" t="s">
        <v>207</v>
      </c>
      <c r="D36" s="57"/>
      <c r="E36" s="57"/>
      <c r="F36" s="44" t="s">
        <v>180</v>
      </c>
      <c r="G36" s="37"/>
      <c r="H36" s="37"/>
      <c r="I36" s="37" t="s">
        <v>13</v>
      </c>
      <c r="J36" s="45" t="b">
        <f>IF(F36="Q1a",MucHoTro!$H$5,IF(F36="Q1b",MucHoTro!$H$6,IF(F36="Q2",MucHoTro!$H$7,IF(F36="Q3",MucHoTro!$H$8,IF(F36="Q4",MucHoTro!$H$9)))))</f>
        <v>0</v>
      </c>
      <c r="K36" s="43">
        <f>IF(G36="x",MucHoTro!$C$5,IF(H36="x",MucHoTro!$D$5,IF(I36="x",MucHoTro!$E$5)))</f>
        <v>1</v>
      </c>
      <c r="L36" s="46">
        <f t="shared" ref="L36:L65" si="2">J36*K36</f>
        <v>0</v>
      </c>
      <c r="M36" s="47">
        <f t="shared" ref="M36:M65" si="3">L36*2000000</f>
        <v>0</v>
      </c>
      <c r="N36" s="49" t="e">
        <f>IF(F36&lt;&gt;"",INDEX(MucHoTro!$B$5:$B$10,MATCH(Sheet1!F36,MucHoTro!$G$5:$G$10,0),1),"")</f>
        <v>#N/A</v>
      </c>
    </row>
    <row r="37" spans="1:14" s="49" customFormat="1" ht="47.25" x14ac:dyDescent="0.2">
      <c r="A37" s="43">
        <v>33</v>
      </c>
      <c r="B37" s="57" t="s">
        <v>79</v>
      </c>
      <c r="C37" s="57" t="s">
        <v>223</v>
      </c>
      <c r="D37" s="57"/>
      <c r="E37" s="57"/>
      <c r="F37" s="44" t="s">
        <v>180</v>
      </c>
      <c r="G37" s="37"/>
      <c r="H37" s="37"/>
      <c r="I37" s="37" t="s">
        <v>13</v>
      </c>
      <c r="J37" s="45" t="b">
        <f>IF(F37="Q1a",MucHoTro!$H$5,IF(F37="Q1b",MucHoTro!$H$6,IF(F37="Q2",MucHoTro!$H$7,IF(F37="Q3",MucHoTro!$H$8,IF(F37="Q4",MucHoTro!$H$9)))))</f>
        <v>0</v>
      </c>
      <c r="K37" s="43">
        <f>IF(G37="x",MucHoTro!$C$5,IF(H37="x",MucHoTro!$D$5,IF(I37="x",MucHoTro!$E$5)))</f>
        <v>1</v>
      </c>
      <c r="L37" s="46">
        <f t="shared" si="2"/>
        <v>0</v>
      </c>
      <c r="M37" s="47">
        <f t="shared" si="3"/>
        <v>0</v>
      </c>
      <c r="N37" s="49" t="e">
        <f>IF(F37&lt;&gt;"",INDEX(MucHoTro!$B$5:$B$10,MATCH(Sheet1!F37,MucHoTro!$G$5:$G$10,0),1),"")</f>
        <v>#N/A</v>
      </c>
    </row>
    <row r="38" spans="1:14" s="49" customFormat="1" ht="63" x14ac:dyDescent="0.2">
      <c r="A38" s="43">
        <v>34</v>
      </c>
      <c r="B38" s="57" t="s">
        <v>80</v>
      </c>
      <c r="C38" s="57" t="s">
        <v>208</v>
      </c>
      <c r="D38" s="57"/>
      <c r="E38" s="57"/>
      <c r="F38" s="44" t="s">
        <v>180</v>
      </c>
      <c r="G38" s="37"/>
      <c r="H38" s="37"/>
      <c r="I38" s="37" t="s">
        <v>13</v>
      </c>
      <c r="J38" s="45" t="b">
        <f>IF(F38="Q1a",MucHoTro!$H$5,IF(F38="Q1b",MucHoTro!$H$6,IF(F38="Q2",MucHoTro!$H$7,IF(F38="Q3",MucHoTro!$H$8,IF(F38="Q4",MucHoTro!$H$9)))))</f>
        <v>0</v>
      </c>
      <c r="K38" s="43">
        <f>IF(G38="x",MucHoTro!$C$5,IF(H38="x",MucHoTro!$D$5,IF(I38="x",MucHoTro!$E$5)))</f>
        <v>1</v>
      </c>
      <c r="L38" s="46">
        <f t="shared" si="2"/>
        <v>0</v>
      </c>
      <c r="M38" s="47">
        <f t="shared" si="3"/>
        <v>0</v>
      </c>
      <c r="N38" s="49" t="e">
        <f>IF(F38&lt;&gt;"",INDEX(MucHoTro!$B$5:$B$10,MATCH(Sheet1!F38,MucHoTro!$G$5:$G$10,0),1),"")</f>
        <v>#N/A</v>
      </c>
    </row>
    <row r="39" spans="1:14" s="49" customFormat="1" ht="94.5" x14ac:dyDescent="0.2">
      <c r="A39" s="43">
        <v>35</v>
      </c>
      <c r="B39" s="57" t="s">
        <v>81</v>
      </c>
      <c r="C39" s="57" t="s">
        <v>200</v>
      </c>
      <c r="D39" s="57"/>
      <c r="E39" s="57"/>
      <c r="F39" s="44" t="s">
        <v>9</v>
      </c>
      <c r="G39" s="37"/>
      <c r="H39" s="37"/>
      <c r="I39" s="37" t="s">
        <v>13</v>
      </c>
      <c r="J39" s="45">
        <f>IF(F39="Q1a",MucHoTro!$H$5,IF(F39="Q1b",MucHoTro!$H$6,IF(F39="Q2",MucHoTro!$H$7,IF(F39="Q3",MucHoTro!$H$8,IF(F39="Q4",MucHoTro!$H$9)))))</f>
        <v>1.2</v>
      </c>
      <c r="K39" s="43">
        <f>IF(G39="x",MucHoTro!$C$5,IF(H39="x",MucHoTro!$D$5,IF(I39="x",MucHoTro!$E$5)))</f>
        <v>1</v>
      </c>
      <c r="L39" s="46">
        <f t="shared" si="2"/>
        <v>1.2</v>
      </c>
      <c r="M39" s="47">
        <f t="shared" si="3"/>
        <v>2400000</v>
      </c>
      <c r="N39" s="49" t="str">
        <f>IF(F39&lt;&gt;"",INDEX(MucHoTro!$B$5:$B$10,MATCH(Sheet1!F39,MucHoTro!$G$5:$G$10,0),1),"")</f>
        <v>Tạp chí trong nhóm Q2 thuộc lĩnh vực nghiên cứu gần nhất của bài báo
(Q2)</v>
      </c>
    </row>
    <row r="40" spans="1:14" s="49" customFormat="1" ht="63" x14ac:dyDescent="0.2">
      <c r="A40" s="43">
        <v>36</v>
      </c>
      <c r="B40" s="57" t="s">
        <v>82</v>
      </c>
      <c r="C40" s="57" t="s">
        <v>209</v>
      </c>
      <c r="D40" s="57"/>
      <c r="E40" s="57"/>
      <c r="F40" s="44" t="s">
        <v>180</v>
      </c>
      <c r="G40" s="37"/>
      <c r="H40" s="37"/>
      <c r="I40" s="37" t="s">
        <v>13</v>
      </c>
      <c r="J40" s="45" t="b">
        <f>IF(F40="Q1a",MucHoTro!$H$5,IF(F40="Q1b",MucHoTro!$H$6,IF(F40="Q2",MucHoTro!$H$7,IF(F40="Q3",MucHoTro!$H$8,IF(F40="Q4",MucHoTro!$H$9)))))</f>
        <v>0</v>
      </c>
      <c r="K40" s="43">
        <f>IF(G40="x",MucHoTro!$C$5,IF(H40="x",MucHoTro!$D$5,IF(I40="x",MucHoTro!$E$5)))</f>
        <v>1</v>
      </c>
      <c r="L40" s="46">
        <f t="shared" si="2"/>
        <v>0</v>
      </c>
      <c r="M40" s="47">
        <f t="shared" si="3"/>
        <v>0</v>
      </c>
      <c r="N40" s="49" t="e">
        <f>IF(F40&lt;&gt;"",INDEX(MucHoTro!$B$5:$B$10,MATCH(Sheet1!F40,MucHoTro!$G$5:$G$10,0),1),"")</f>
        <v>#N/A</v>
      </c>
    </row>
    <row r="41" spans="1:14" s="49" customFormat="1" ht="78.75" x14ac:dyDescent="0.2">
      <c r="A41" s="43">
        <v>37</v>
      </c>
      <c r="B41" s="57" t="s">
        <v>83</v>
      </c>
      <c r="C41" s="64" t="s">
        <v>224</v>
      </c>
      <c r="D41" s="64"/>
      <c r="E41" s="64"/>
      <c r="F41" s="44" t="s">
        <v>180</v>
      </c>
      <c r="G41" s="37"/>
      <c r="H41" s="37"/>
      <c r="I41" s="37" t="s">
        <v>13</v>
      </c>
      <c r="J41" s="45" t="b">
        <f>IF(F41="Q1a",MucHoTro!$H$5,IF(F41="Q1b",MucHoTro!$H$6,IF(F41="Q2",MucHoTro!$H$7,IF(F41="Q3",MucHoTro!$H$8,IF(F41="Q4",MucHoTro!$H$9)))))</f>
        <v>0</v>
      </c>
      <c r="K41" s="43">
        <f>IF(G41="x",MucHoTro!$C$5,IF(H41="x",MucHoTro!$D$5,IF(I41="x",MucHoTro!$E$5)))</f>
        <v>1</v>
      </c>
      <c r="L41" s="46">
        <f t="shared" si="2"/>
        <v>0</v>
      </c>
      <c r="M41" s="47">
        <f t="shared" si="3"/>
        <v>0</v>
      </c>
      <c r="N41" s="49" t="e">
        <f>IF(F41&lt;&gt;"",INDEX(MucHoTro!$B$5:$B$10,MATCH(Sheet1!F41,MucHoTro!$G$5:$G$10,0),1),"")</f>
        <v>#N/A</v>
      </c>
    </row>
    <row r="42" spans="1:14" s="49" customFormat="1" ht="47.25" x14ac:dyDescent="0.2">
      <c r="A42" s="43">
        <v>38</v>
      </c>
      <c r="B42" s="57" t="s">
        <v>84</v>
      </c>
      <c r="C42" s="57" t="s">
        <v>225</v>
      </c>
      <c r="D42" s="57"/>
      <c r="E42" s="57"/>
      <c r="F42" s="44" t="s">
        <v>180</v>
      </c>
      <c r="G42" s="37" t="s">
        <v>13</v>
      </c>
      <c r="H42" s="37"/>
      <c r="I42" s="37"/>
      <c r="J42" s="45" t="b">
        <f>IF(F42="Q1a",MucHoTro!$H$5,IF(F42="Q1b",MucHoTro!$H$6,IF(F42="Q2",MucHoTro!$H$7,IF(F42="Q3",MucHoTro!$H$8,IF(F42="Q4",MucHoTro!$H$9)))))</f>
        <v>0</v>
      </c>
      <c r="K42" s="43">
        <f>IF(G42="x",MucHoTro!$C$5,IF(H42="x",MucHoTro!$D$5,IF(I42="x",MucHoTro!$E$5)))</f>
        <v>1.5</v>
      </c>
      <c r="L42" s="46">
        <f t="shared" si="2"/>
        <v>0</v>
      </c>
      <c r="M42" s="47">
        <f t="shared" si="3"/>
        <v>0</v>
      </c>
      <c r="N42" s="49" t="e">
        <f>IF(F42&lt;&gt;"",INDEX(MucHoTro!$B$5:$B$10,MATCH(Sheet1!F42,MucHoTro!$G$5:$G$10,0),1),"")</f>
        <v>#N/A</v>
      </c>
    </row>
    <row r="43" spans="1:14" s="49" customFormat="1" ht="78.75" x14ac:dyDescent="0.2">
      <c r="A43" s="43">
        <v>39</v>
      </c>
      <c r="B43" s="57" t="s">
        <v>85</v>
      </c>
      <c r="C43" s="64" t="s">
        <v>226</v>
      </c>
      <c r="D43" s="64"/>
      <c r="E43" s="64"/>
      <c r="F43" s="44" t="s">
        <v>9</v>
      </c>
      <c r="G43" s="37"/>
      <c r="H43" s="37"/>
      <c r="I43" s="37" t="s">
        <v>13</v>
      </c>
      <c r="J43" s="45">
        <f>IF(F43="Q1a",MucHoTro!$H$5,IF(F43="Q1b",MucHoTro!$H$6,IF(F43="Q2",MucHoTro!$H$7,IF(F43="Q3",MucHoTro!$H$8,IF(F43="Q4",MucHoTro!$H$9)))))</f>
        <v>1.2</v>
      </c>
      <c r="K43" s="43">
        <f>IF(G43="x",MucHoTro!$C$5,IF(H43="x",MucHoTro!$D$5,IF(I43="x",MucHoTro!$E$5)))</f>
        <v>1</v>
      </c>
      <c r="L43" s="46">
        <f t="shared" si="2"/>
        <v>1.2</v>
      </c>
      <c r="M43" s="47">
        <f t="shared" si="3"/>
        <v>2400000</v>
      </c>
      <c r="N43" s="49" t="str">
        <f>IF(F43&lt;&gt;"",INDEX(MucHoTro!$B$5:$B$10,MATCH(Sheet1!F43,MucHoTro!$G$5:$G$10,0),1),"")</f>
        <v>Tạp chí trong nhóm Q2 thuộc lĩnh vực nghiên cứu gần nhất của bài báo
(Q2)</v>
      </c>
    </row>
    <row r="44" spans="1:14" s="49" customFormat="1" ht="63" x14ac:dyDescent="0.2">
      <c r="A44" s="43">
        <v>40</v>
      </c>
      <c r="B44" s="57" t="s">
        <v>86</v>
      </c>
      <c r="C44" s="57" t="s">
        <v>227</v>
      </c>
      <c r="D44" s="57"/>
      <c r="E44" s="57"/>
      <c r="F44" s="44" t="s">
        <v>9</v>
      </c>
      <c r="G44" s="37"/>
      <c r="H44" s="37"/>
      <c r="I44" s="37" t="s">
        <v>13</v>
      </c>
      <c r="J44" s="45">
        <f>IF(F44="Q1a",MucHoTro!$H$5,IF(F44="Q1b",MucHoTro!$H$6,IF(F44="Q2",MucHoTro!$H$7,IF(F44="Q3",MucHoTro!$H$8,IF(F44="Q4",MucHoTro!$H$9)))))</f>
        <v>1.2</v>
      </c>
      <c r="K44" s="43">
        <f>IF(G44="x",MucHoTro!$C$5,IF(H44="x",MucHoTro!$D$5,IF(I44="x",MucHoTro!$E$5)))</f>
        <v>1</v>
      </c>
      <c r="L44" s="46">
        <f t="shared" si="2"/>
        <v>1.2</v>
      </c>
      <c r="M44" s="47">
        <f t="shared" si="3"/>
        <v>2400000</v>
      </c>
      <c r="N44" s="49" t="str">
        <f>IF(F44&lt;&gt;"",INDEX(MucHoTro!$B$5:$B$10,MATCH(Sheet1!F44,MucHoTro!$G$5:$G$10,0),1),"")</f>
        <v>Tạp chí trong nhóm Q2 thuộc lĩnh vực nghiên cứu gần nhất của bài báo
(Q2)</v>
      </c>
    </row>
    <row r="45" spans="1:14" s="49" customFormat="1" ht="78.75" x14ac:dyDescent="0.2">
      <c r="A45" s="43">
        <v>41</v>
      </c>
      <c r="B45" s="57" t="s">
        <v>87</v>
      </c>
      <c r="C45" s="57" t="s">
        <v>201</v>
      </c>
      <c r="D45" s="57"/>
      <c r="E45" s="57"/>
      <c r="F45" s="44" t="s">
        <v>9</v>
      </c>
      <c r="G45" s="37"/>
      <c r="H45" s="37"/>
      <c r="I45" s="37" t="s">
        <v>13</v>
      </c>
      <c r="J45" s="45">
        <f>IF(F45="Q1a",MucHoTro!$H$5,IF(F45="Q1b",MucHoTro!$H$6,IF(F45="Q2",MucHoTro!$H$7,IF(F45="Q3",MucHoTro!$H$8,IF(F45="Q4",MucHoTro!$H$9)))))</f>
        <v>1.2</v>
      </c>
      <c r="K45" s="43">
        <f>IF(G45="x",MucHoTro!$C$5,IF(H45="x",MucHoTro!$D$5,IF(I45="x",MucHoTro!$E$5)))</f>
        <v>1</v>
      </c>
      <c r="L45" s="46">
        <f t="shared" si="2"/>
        <v>1.2</v>
      </c>
      <c r="M45" s="47">
        <f t="shared" si="3"/>
        <v>2400000</v>
      </c>
      <c r="N45" s="49" t="str">
        <f>IF(F45&lt;&gt;"",INDEX(MucHoTro!$B$5:$B$10,MATCH(Sheet1!F45,MucHoTro!$G$5:$G$10,0),1),"")</f>
        <v>Tạp chí trong nhóm Q2 thuộc lĩnh vực nghiên cứu gần nhất của bài báo
(Q2)</v>
      </c>
    </row>
    <row r="46" spans="1:14" s="49" customFormat="1" ht="78.75" x14ac:dyDescent="0.2">
      <c r="A46" s="43">
        <v>42</v>
      </c>
      <c r="B46" s="57" t="s">
        <v>88</v>
      </c>
      <c r="C46" s="57" t="s">
        <v>210</v>
      </c>
      <c r="D46" s="57"/>
      <c r="E46" s="57"/>
      <c r="F46" s="44" t="s">
        <v>180</v>
      </c>
      <c r="G46" s="37" t="s">
        <v>13</v>
      </c>
      <c r="H46" s="37"/>
      <c r="I46" s="37"/>
      <c r="J46" s="45" t="b">
        <f>IF(F46="Q1a",MucHoTro!$H$5,IF(F46="Q1b",MucHoTro!$H$6,IF(F46="Q2",MucHoTro!$H$7,IF(F46="Q3",MucHoTro!$H$8,IF(F46="Q4",MucHoTro!$H$9)))))</f>
        <v>0</v>
      </c>
      <c r="K46" s="43">
        <f>IF(G46="x",MucHoTro!$C$5,IF(H46="x",MucHoTro!$D$5,IF(I46="x",MucHoTro!$E$5)))</f>
        <v>1.5</v>
      </c>
      <c r="L46" s="46">
        <f t="shared" si="2"/>
        <v>0</v>
      </c>
      <c r="M46" s="47">
        <f t="shared" si="3"/>
        <v>0</v>
      </c>
      <c r="N46" s="49" t="e">
        <f>IF(F46&lt;&gt;"",INDEX(MucHoTro!$B$5:$B$10,MATCH(Sheet1!F46,MucHoTro!$G$5:$G$10,0),1),"")</f>
        <v>#N/A</v>
      </c>
    </row>
    <row r="47" spans="1:14" s="49" customFormat="1" ht="78.75" x14ac:dyDescent="0.2">
      <c r="A47" s="43">
        <v>43</v>
      </c>
      <c r="B47" s="57" t="s">
        <v>89</v>
      </c>
      <c r="C47" s="64" t="s">
        <v>228</v>
      </c>
      <c r="D47" s="64"/>
      <c r="E47" s="64"/>
      <c r="F47" s="44" t="s">
        <v>180</v>
      </c>
      <c r="G47" s="37" t="s">
        <v>13</v>
      </c>
      <c r="H47" s="37"/>
      <c r="I47" s="37"/>
      <c r="J47" s="45" t="b">
        <f>IF(F47="Q1a",MucHoTro!$H$5,IF(F47="Q1b",MucHoTro!$H$6,IF(F47="Q2",MucHoTro!$H$7,IF(F47="Q3",MucHoTro!$H$8,IF(F47="Q4",MucHoTro!$H$9)))))</f>
        <v>0</v>
      </c>
      <c r="K47" s="43">
        <f>IF(G47="x",MucHoTro!$C$5,IF(H47="x",MucHoTro!$D$5,IF(I47="x",MucHoTro!$E$5)))</f>
        <v>1.5</v>
      </c>
      <c r="L47" s="46">
        <f t="shared" si="2"/>
        <v>0</v>
      </c>
      <c r="M47" s="47">
        <f t="shared" si="3"/>
        <v>0</v>
      </c>
      <c r="N47" s="49" t="e">
        <f>IF(F47&lt;&gt;"",INDEX(MucHoTro!$B$5:$B$10,MATCH(Sheet1!F47,MucHoTro!$G$5:$G$10,0),1),"")</f>
        <v>#N/A</v>
      </c>
    </row>
    <row r="48" spans="1:14" s="49" customFormat="1" ht="78.75" x14ac:dyDescent="0.2">
      <c r="A48" s="43">
        <v>44</v>
      </c>
      <c r="B48" s="57" t="s">
        <v>90</v>
      </c>
      <c r="C48" s="57" t="s">
        <v>211</v>
      </c>
      <c r="D48" s="57"/>
      <c r="E48" s="57"/>
      <c r="F48" s="44" t="s">
        <v>180</v>
      </c>
      <c r="G48" s="37" t="s">
        <v>13</v>
      </c>
      <c r="H48" s="37"/>
      <c r="I48" s="37"/>
      <c r="J48" s="45" t="b">
        <f>IF(F48="Q1a",MucHoTro!$H$5,IF(F48="Q1b",MucHoTro!$H$6,IF(F48="Q2",MucHoTro!$H$7,IF(F48="Q3",MucHoTro!$H$8,IF(F48="Q4",MucHoTro!$H$9)))))</f>
        <v>0</v>
      </c>
      <c r="K48" s="43">
        <f>IF(G48="x",MucHoTro!$C$5,IF(H48="x",MucHoTro!$D$5,IF(I48="x",MucHoTro!$E$5)))</f>
        <v>1.5</v>
      </c>
      <c r="L48" s="46">
        <f t="shared" si="2"/>
        <v>0</v>
      </c>
      <c r="M48" s="47">
        <f t="shared" si="3"/>
        <v>0</v>
      </c>
      <c r="N48" s="49" t="e">
        <f>IF(F48&lt;&gt;"",INDEX(MucHoTro!$B$5:$B$10,MATCH(Sheet1!F48,MucHoTro!$G$5:$G$10,0),1),"")</f>
        <v>#N/A</v>
      </c>
    </row>
    <row r="49" spans="1:14" s="49" customFormat="1" ht="126" customHeight="1" x14ac:dyDescent="0.2">
      <c r="A49" s="43">
        <v>45</v>
      </c>
      <c r="B49" s="57" t="s">
        <v>91</v>
      </c>
      <c r="C49" s="57" t="s">
        <v>229</v>
      </c>
      <c r="D49" s="57"/>
      <c r="E49" s="57"/>
      <c r="F49" s="44" t="s">
        <v>180</v>
      </c>
      <c r="G49" s="37" t="s">
        <v>13</v>
      </c>
      <c r="H49" s="37"/>
      <c r="I49" s="37"/>
      <c r="J49" s="45" t="b">
        <f>IF(F49="Q1a",MucHoTro!$H$5,IF(F49="Q1b",MucHoTro!$H$6,IF(F49="Q2",MucHoTro!$H$7,IF(F49="Q3",MucHoTro!$H$8,IF(F49="Q4",MucHoTro!$H$9)))))</f>
        <v>0</v>
      </c>
      <c r="K49" s="43">
        <f>IF(G49="x",MucHoTro!$C$5,IF(H49="x",MucHoTro!$D$5,IF(I49="x",MucHoTro!$E$5)))</f>
        <v>1.5</v>
      </c>
      <c r="L49" s="46">
        <f t="shared" si="2"/>
        <v>0</v>
      </c>
      <c r="M49" s="47">
        <f t="shared" si="3"/>
        <v>0</v>
      </c>
      <c r="N49" s="49" t="e">
        <f>IF(F49&lt;&gt;"",INDEX(MucHoTro!$B$5:$B$10,MATCH(Sheet1!F49,MucHoTro!$G$5:$G$10,0),1),"")</f>
        <v>#N/A</v>
      </c>
    </row>
    <row r="50" spans="1:14" s="49" customFormat="1" ht="110.25" x14ac:dyDescent="0.2">
      <c r="A50" s="43">
        <v>46</v>
      </c>
      <c r="B50" s="57" t="s">
        <v>92</v>
      </c>
      <c r="C50" s="54" t="s">
        <v>230</v>
      </c>
      <c r="D50" s="54"/>
      <c r="E50" s="54"/>
      <c r="F50" s="44" t="s">
        <v>180</v>
      </c>
      <c r="G50" s="37" t="s">
        <v>13</v>
      </c>
      <c r="H50" s="37"/>
      <c r="I50" s="37"/>
      <c r="J50" s="45" t="b">
        <f>IF(F50="Q1a",MucHoTro!$H$5,IF(F50="Q1b",MucHoTro!$H$6,IF(F50="Q2",MucHoTro!$H$7,IF(F50="Q3",MucHoTro!$H$8,IF(F50="Q4",MucHoTro!$H$9)))))</f>
        <v>0</v>
      </c>
      <c r="K50" s="43">
        <f>IF(G50="x",MucHoTro!$C$5,IF(H50="x",MucHoTro!$D$5,IF(I50="x",MucHoTro!$E$5)))</f>
        <v>1.5</v>
      </c>
      <c r="L50" s="46">
        <f t="shared" si="2"/>
        <v>0</v>
      </c>
      <c r="M50" s="47">
        <f t="shared" si="3"/>
        <v>0</v>
      </c>
      <c r="N50" s="49" t="e">
        <f>IF(F50&lt;&gt;"",INDEX(MucHoTro!$B$5:$B$10,MATCH(Sheet1!F50,MucHoTro!$G$5:$G$10,0),1),"")</f>
        <v>#N/A</v>
      </c>
    </row>
    <row r="51" spans="1:14" s="49" customFormat="1" ht="47.25" x14ac:dyDescent="0.2">
      <c r="A51" s="43">
        <v>47</v>
      </c>
      <c r="B51" s="57" t="s">
        <v>93</v>
      </c>
      <c r="C51" s="54" t="s">
        <v>166</v>
      </c>
      <c r="D51" s="54"/>
      <c r="E51" s="54"/>
      <c r="F51" s="44" t="s">
        <v>180</v>
      </c>
      <c r="G51" s="37" t="s">
        <v>13</v>
      </c>
      <c r="H51" s="37"/>
      <c r="I51" s="37"/>
      <c r="J51" s="45" t="b">
        <f>IF(F51="Q1a",MucHoTro!$H$5,IF(F51="Q1b",MucHoTro!$H$6,IF(F51="Q2",MucHoTro!$H$7,IF(F51="Q3",MucHoTro!$H$8,IF(F51="Q4",MucHoTro!$H$9)))))</f>
        <v>0</v>
      </c>
      <c r="K51" s="43">
        <f>IF(G51="x",MucHoTro!$C$5,IF(H51="x",MucHoTro!$D$5,IF(I51="x",MucHoTro!$E$5)))</f>
        <v>1.5</v>
      </c>
      <c r="L51" s="46">
        <f t="shared" si="2"/>
        <v>0</v>
      </c>
      <c r="M51" s="47">
        <f t="shared" si="3"/>
        <v>0</v>
      </c>
      <c r="N51" s="49" t="e">
        <f>IF(F51&lt;&gt;"",INDEX(MucHoTro!$B$5:$B$10,MATCH(Sheet1!F51,MucHoTro!$G$5:$G$10,0),1),"")</f>
        <v>#N/A</v>
      </c>
    </row>
    <row r="52" spans="1:14" s="49" customFormat="1" ht="94.5" x14ac:dyDescent="0.2">
      <c r="A52" s="43">
        <v>48</v>
      </c>
      <c r="B52" s="57" t="s">
        <v>94</v>
      </c>
      <c r="C52" s="54" t="s">
        <v>167</v>
      </c>
      <c r="D52" s="54"/>
      <c r="E52" s="54"/>
      <c r="F52" s="44" t="s">
        <v>10</v>
      </c>
      <c r="G52" s="37" t="s">
        <v>13</v>
      </c>
      <c r="H52" s="37"/>
      <c r="I52" s="37"/>
      <c r="J52" s="45">
        <f>IF(F52="Q1a",MucHoTro!$H$5,IF(F52="Q1b",MucHoTro!$H$6,IF(F52="Q2",MucHoTro!$H$7,IF(F52="Q3",MucHoTro!$H$8,IF(F52="Q4",MucHoTro!$H$9)))))</f>
        <v>1</v>
      </c>
      <c r="K52" s="43">
        <f>IF(G52="x",MucHoTro!$C$5,IF(H52="x",MucHoTro!$D$5,IF(I52="x",MucHoTro!$E$5)))</f>
        <v>1.5</v>
      </c>
      <c r="L52" s="46">
        <f t="shared" si="2"/>
        <v>1.5</v>
      </c>
      <c r="M52" s="47">
        <f t="shared" si="3"/>
        <v>3000000</v>
      </c>
      <c r="N52" s="49" t="str">
        <f>IF(F52&lt;&gt;"",INDEX(MucHoTro!$B$5:$B$10,MATCH(Sheet1!F52,MucHoTro!$G$5:$G$10,0),1),"")</f>
        <v>Tạp chí trong nhóm Q3 thuộc lĩnh vực nghiên cứu gần nhất của bài báo
(Q3)</v>
      </c>
    </row>
    <row r="53" spans="1:14" s="49" customFormat="1" ht="31.5" x14ac:dyDescent="0.2">
      <c r="A53" s="43">
        <v>49</v>
      </c>
      <c r="B53" s="57" t="s">
        <v>95</v>
      </c>
      <c r="C53" s="64" t="s">
        <v>165</v>
      </c>
      <c r="D53" s="64"/>
      <c r="E53" s="64"/>
      <c r="F53" s="44" t="s">
        <v>181</v>
      </c>
      <c r="G53" s="37" t="s">
        <v>13</v>
      </c>
      <c r="H53" s="37"/>
      <c r="I53" s="37"/>
      <c r="J53" s="45" t="b">
        <f>IF(F53="Q1a",MucHoTro!$H$5,IF(F53="Q1b",MucHoTro!$H$6,IF(F53="Q2",MucHoTro!$H$7,IF(F53="Q3",MucHoTro!$H$8,IF(F53="Q4",MucHoTro!$H$9)))))</f>
        <v>0</v>
      </c>
      <c r="K53" s="43">
        <f>IF(G53="x",MucHoTro!$C$5,IF(H53="x",MucHoTro!$D$5,IF(I53="x",MucHoTro!$E$5)))</f>
        <v>1.5</v>
      </c>
      <c r="L53" s="46">
        <f t="shared" si="2"/>
        <v>0</v>
      </c>
      <c r="M53" s="47">
        <f t="shared" si="3"/>
        <v>0</v>
      </c>
      <c r="N53" s="49" t="e">
        <f>IF(F53&lt;&gt;"",INDEX(MucHoTro!$B$5:$B$10,MATCH(Sheet1!F53,MucHoTro!$G$5:$G$10,0),1),"")</f>
        <v>#N/A</v>
      </c>
    </row>
    <row r="54" spans="1:14" s="49" customFormat="1" ht="78.75" x14ac:dyDescent="0.2">
      <c r="A54" s="43">
        <v>50</v>
      </c>
      <c r="B54" s="57" t="s">
        <v>96</v>
      </c>
      <c r="C54" s="61" t="s">
        <v>231</v>
      </c>
      <c r="D54" s="61"/>
      <c r="E54" s="61"/>
      <c r="F54" s="62" t="s">
        <v>9</v>
      </c>
      <c r="G54" s="37" t="s">
        <v>13</v>
      </c>
      <c r="H54" s="37"/>
      <c r="I54" s="37"/>
      <c r="J54" s="45">
        <f>IF(F54="Q1a",MucHoTro!$H$5,IF(F54="Q1b",MucHoTro!$H$6,IF(F54="Q2",MucHoTro!$H$7,IF(F54="Q3",MucHoTro!$H$8,IF(F54="Q4",MucHoTro!$H$9)))))</f>
        <v>1.2</v>
      </c>
      <c r="K54" s="43">
        <f>IF(G54="x",MucHoTro!$C$5,IF(H54="x",MucHoTro!$D$5,IF(I54="x",MucHoTro!$E$5)))</f>
        <v>1.5</v>
      </c>
      <c r="L54" s="46">
        <f t="shared" si="2"/>
        <v>1.7999999999999998</v>
      </c>
      <c r="M54" s="47">
        <f t="shared" si="3"/>
        <v>3599999.9999999995</v>
      </c>
      <c r="N54" s="49" t="str">
        <f>IF(F54&lt;&gt;"",INDEX(MucHoTro!$B$5:$B$10,MATCH(Sheet1!F54,MucHoTro!$G$5:$G$10,0),1),"")</f>
        <v>Tạp chí trong nhóm Q2 thuộc lĩnh vực nghiên cứu gần nhất của bài báo
(Q2)</v>
      </c>
    </row>
    <row r="55" spans="1:14" s="49" customFormat="1" ht="47.25" x14ac:dyDescent="0.2">
      <c r="A55" s="43">
        <v>51</v>
      </c>
      <c r="B55" s="57" t="s">
        <v>97</v>
      </c>
      <c r="C55" s="64" t="s">
        <v>168</v>
      </c>
      <c r="D55" s="64"/>
      <c r="E55" s="64"/>
      <c r="F55" s="62" t="s">
        <v>9</v>
      </c>
      <c r="G55" s="37" t="s">
        <v>13</v>
      </c>
      <c r="H55" s="37"/>
      <c r="I55" s="37"/>
      <c r="J55" s="45">
        <f>IF(F55="Q1a",MucHoTro!$H$5,IF(F55="Q1b",MucHoTro!$H$6,IF(F55="Q2",MucHoTro!$H$7,IF(F55="Q3",MucHoTro!$H$8,IF(F55="Q4",MucHoTro!$H$9)))))</f>
        <v>1.2</v>
      </c>
      <c r="K55" s="43">
        <f>IF(G55="x",MucHoTro!$C$5,IF(H55="x",MucHoTro!$D$5,IF(I55="x",MucHoTro!$E$5)))</f>
        <v>1.5</v>
      </c>
      <c r="L55" s="46">
        <f t="shared" si="2"/>
        <v>1.7999999999999998</v>
      </c>
      <c r="M55" s="47">
        <f t="shared" si="3"/>
        <v>3599999.9999999995</v>
      </c>
      <c r="N55" s="49" t="str">
        <f>IF(F55&lt;&gt;"",INDEX(MucHoTro!$B$5:$B$10,MATCH(Sheet1!F55,MucHoTro!$G$5:$G$10,0),1),"")</f>
        <v>Tạp chí trong nhóm Q2 thuộc lĩnh vực nghiên cứu gần nhất của bài báo
(Q2)</v>
      </c>
    </row>
    <row r="56" spans="1:14" s="49" customFormat="1" ht="47.25" x14ac:dyDescent="0.2">
      <c r="A56" s="43">
        <v>52</v>
      </c>
      <c r="B56" s="59" t="s">
        <v>98</v>
      </c>
      <c r="C56" s="54" t="s">
        <v>232</v>
      </c>
      <c r="D56" s="54"/>
      <c r="E56" s="54"/>
      <c r="F56" s="62" t="s">
        <v>180</v>
      </c>
      <c r="G56" s="37" t="s">
        <v>13</v>
      </c>
      <c r="H56" s="37"/>
      <c r="I56" s="37"/>
      <c r="J56" s="45" t="b">
        <f>IF(F56="Q1a",MucHoTro!$H$5,IF(F56="Q1b",MucHoTro!$H$6,IF(F56="Q2",MucHoTro!$H$7,IF(F56="Q3",MucHoTro!$H$8,IF(F56="Q4",MucHoTro!$H$9)))))</f>
        <v>0</v>
      </c>
      <c r="K56" s="43">
        <f>IF(G56="x",MucHoTro!$C$5,IF(H56="x",MucHoTro!$D$5,IF(I56="x",MucHoTro!$E$5)))</f>
        <v>1.5</v>
      </c>
      <c r="L56" s="46">
        <f t="shared" si="2"/>
        <v>0</v>
      </c>
      <c r="M56" s="47">
        <f t="shared" si="3"/>
        <v>0</v>
      </c>
      <c r="N56" s="49" t="e">
        <f>IF(F56&lt;&gt;"",INDEX(MucHoTro!$B$5:$B$10,MATCH(Sheet1!F56,MucHoTro!$G$5:$G$10,0),1),"")</f>
        <v>#N/A</v>
      </c>
    </row>
    <row r="57" spans="1:14" s="49" customFormat="1" ht="94.5" x14ac:dyDescent="0.2">
      <c r="A57" s="43">
        <v>53</v>
      </c>
      <c r="B57" s="57" t="s">
        <v>99</v>
      </c>
      <c r="C57" s="54" t="s">
        <v>233</v>
      </c>
      <c r="D57" s="54"/>
      <c r="E57" s="54"/>
      <c r="F57" s="69" t="s">
        <v>180</v>
      </c>
      <c r="G57" s="37"/>
      <c r="H57" s="37"/>
      <c r="I57" s="37" t="s">
        <v>13</v>
      </c>
      <c r="J57" s="45" t="b">
        <f>IF(F57="Q1a",MucHoTro!$H$5,IF(F57="Q1b",MucHoTro!$H$6,IF(F57="Q2",MucHoTro!$H$7,IF(F57="Q3",MucHoTro!$H$8,IF(F57="Q4",MucHoTro!$H$9)))))</f>
        <v>0</v>
      </c>
      <c r="K57" s="43">
        <f>IF(G57="x",MucHoTro!$C$5,IF(H57="x",MucHoTro!$D$5,IF(I57="x",MucHoTro!$E$5)))</f>
        <v>1</v>
      </c>
      <c r="L57" s="46">
        <f t="shared" si="2"/>
        <v>0</v>
      </c>
      <c r="M57" s="47">
        <f t="shared" si="3"/>
        <v>0</v>
      </c>
      <c r="N57" s="49" t="e">
        <f>IF(F57&lt;&gt;"",INDEX(MucHoTro!$B$5:$B$10,MATCH(Sheet1!F57,MucHoTro!$G$5:$G$10,0),1),"")</f>
        <v>#N/A</v>
      </c>
    </row>
    <row r="58" spans="1:14" s="49" customFormat="1" ht="78.75" x14ac:dyDescent="0.2">
      <c r="A58" s="43">
        <v>54</v>
      </c>
      <c r="B58" s="57" t="s">
        <v>100</v>
      </c>
      <c r="C58" s="54" t="s">
        <v>234</v>
      </c>
      <c r="D58" s="54"/>
      <c r="E58" s="54"/>
      <c r="F58" s="69" t="s">
        <v>180</v>
      </c>
      <c r="G58" s="37" t="s">
        <v>13</v>
      </c>
      <c r="H58" s="51"/>
      <c r="I58" s="37"/>
      <c r="J58" s="45" t="b">
        <f>IF(F58="Q1a",MucHoTro!$H$5,IF(F58="Q1b",MucHoTro!$H$6,IF(F58="Q2",MucHoTro!$H$7,IF(F58="Q3",MucHoTro!$H$8,IF(F58="Q4",MucHoTro!$H$9)))))</f>
        <v>0</v>
      </c>
      <c r="K58" s="43">
        <f>IF(G58="x",MucHoTro!$C$5,IF(H58="x",MucHoTro!$D$5,IF(I58="x",MucHoTro!$E$5)))</f>
        <v>1.5</v>
      </c>
      <c r="L58" s="46">
        <f t="shared" si="2"/>
        <v>0</v>
      </c>
      <c r="M58" s="47">
        <f t="shared" si="3"/>
        <v>0</v>
      </c>
      <c r="N58" s="49" t="e">
        <f>IF(F58&lt;&gt;"",INDEX(MucHoTro!$B$5:$B$10,MATCH(Sheet1!F58,MucHoTro!$G$5:$G$10,0),1),"")</f>
        <v>#N/A</v>
      </c>
    </row>
    <row r="59" spans="1:14" s="49" customFormat="1" ht="78.75" x14ac:dyDescent="0.2">
      <c r="A59" s="43">
        <v>55</v>
      </c>
      <c r="B59" s="57" t="s">
        <v>101</v>
      </c>
      <c r="C59" s="54" t="s">
        <v>235</v>
      </c>
      <c r="D59" s="54"/>
      <c r="E59" s="54"/>
      <c r="F59" s="69" t="s">
        <v>180</v>
      </c>
      <c r="G59" s="37" t="s">
        <v>13</v>
      </c>
      <c r="H59" s="37"/>
      <c r="I59" s="37"/>
      <c r="J59" s="45" t="b">
        <f>IF(F59="Q1a",MucHoTro!$H$5,IF(F59="Q1b",MucHoTro!$H$6,IF(F59="Q2",MucHoTro!$H$7,IF(F59="Q3",MucHoTro!$H$8,IF(F59="Q4",MucHoTro!$H$9)))))</f>
        <v>0</v>
      </c>
      <c r="K59" s="43">
        <f>IF(G59="x",MucHoTro!$C$5,IF(H59="x",MucHoTro!$D$5,IF(I59="x",MucHoTro!$E$5)))</f>
        <v>1.5</v>
      </c>
      <c r="L59" s="46">
        <f t="shared" si="2"/>
        <v>0</v>
      </c>
      <c r="M59" s="47">
        <f t="shared" si="3"/>
        <v>0</v>
      </c>
      <c r="N59" s="49" t="e">
        <f>IF(F59&lt;&gt;"",INDEX(MucHoTro!$B$5:$B$10,MATCH(Sheet1!F59,MucHoTro!$G$5:$G$10,0),1),"")</f>
        <v>#N/A</v>
      </c>
    </row>
    <row r="60" spans="1:14" s="49" customFormat="1" ht="63" x14ac:dyDescent="0.2">
      <c r="A60" s="43">
        <v>56</v>
      </c>
      <c r="B60" s="57" t="s">
        <v>102</v>
      </c>
      <c r="C60" s="52" t="s">
        <v>236</v>
      </c>
      <c r="D60" s="52"/>
      <c r="E60" s="52"/>
      <c r="F60" s="44" t="s">
        <v>10</v>
      </c>
      <c r="G60" s="37"/>
      <c r="H60" s="37"/>
      <c r="I60" s="37" t="s">
        <v>13</v>
      </c>
      <c r="J60" s="45">
        <f>IF(F60="Q1a",MucHoTro!$H$5,IF(F60="Q1b",MucHoTro!$H$6,IF(F60="Q2",MucHoTro!$H$7,IF(F60="Q3",MucHoTro!$H$8,IF(F60="Q4",MucHoTro!$H$9)))))</f>
        <v>1</v>
      </c>
      <c r="K60" s="43">
        <f>IF(G60="x",MucHoTro!$C$5,IF(H60="x",MucHoTro!$D$5,IF(I60="x",MucHoTro!$E$5)))</f>
        <v>1</v>
      </c>
      <c r="L60" s="46">
        <f t="shared" si="2"/>
        <v>1</v>
      </c>
      <c r="M60" s="47">
        <f t="shared" si="3"/>
        <v>2000000</v>
      </c>
      <c r="N60" s="49" t="str">
        <f>IF(F60&lt;&gt;"",INDEX(MucHoTro!$B$5:$B$10,MATCH(Sheet1!F60,MucHoTro!$G$5:$G$10,0),1),"")</f>
        <v>Tạp chí trong nhóm Q3 thuộc lĩnh vực nghiên cứu gần nhất của bài báo
(Q3)</v>
      </c>
    </row>
    <row r="61" spans="1:14" s="49" customFormat="1" ht="47.25" x14ac:dyDescent="0.2">
      <c r="A61" s="43">
        <v>57</v>
      </c>
      <c r="B61" s="57" t="s">
        <v>103</v>
      </c>
      <c r="C61" s="64" t="s">
        <v>237</v>
      </c>
      <c r="D61" s="64"/>
      <c r="E61" s="64"/>
      <c r="F61" s="44" t="s">
        <v>11</v>
      </c>
      <c r="G61" s="37"/>
      <c r="H61" s="37"/>
      <c r="I61" s="37" t="s">
        <v>13</v>
      </c>
      <c r="J61" s="45">
        <f>IF(F61="Q1a",MucHoTro!$H$5,IF(F61="Q1b",MucHoTro!$H$6,IF(F61="Q2",MucHoTro!$H$7,IF(F61="Q3",MucHoTro!$H$8,IF(F61="Q4",MucHoTro!$H$9)))))</f>
        <v>0.9</v>
      </c>
      <c r="K61" s="43">
        <f>IF(G61="x",MucHoTro!$C$5,IF(H61="x",MucHoTro!$D$5,IF(I61="x",MucHoTro!$E$5)))</f>
        <v>1</v>
      </c>
      <c r="L61" s="46">
        <f t="shared" si="2"/>
        <v>0.9</v>
      </c>
      <c r="M61" s="47">
        <f t="shared" si="3"/>
        <v>1800000</v>
      </c>
      <c r="N61" s="49" t="str">
        <f>IF(F61&lt;&gt;"",INDEX(MucHoTro!$B$5:$B$10,MATCH(Sheet1!F61,MucHoTro!$G$5:$G$10,0),1),"")</f>
        <v>Tạp chí trong nhóm Q4 thuộc lĩnh vực nghiên cứu gần nhất của bài báo
(Q4)</v>
      </c>
    </row>
    <row r="62" spans="1:14" s="49" customFormat="1" ht="63" x14ac:dyDescent="0.2">
      <c r="A62" s="43">
        <v>58</v>
      </c>
      <c r="B62" s="57" t="s">
        <v>104</v>
      </c>
      <c r="C62" s="64" t="s">
        <v>238</v>
      </c>
      <c r="D62" s="64"/>
      <c r="E62" s="64"/>
      <c r="F62" s="44" t="s">
        <v>180</v>
      </c>
      <c r="G62" s="37" t="s">
        <v>13</v>
      </c>
      <c r="H62" s="37"/>
      <c r="I62" s="37"/>
      <c r="J62" s="45" t="b">
        <f>IF(F62="Q1a",MucHoTro!$H$5,IF(F62="Q1b",MucHoTro!$H$6,IF(F62="Q2",MucHoTro!$H$7,IF(F62="Q3",MucHoTro!$H$8,IF(F62="Q4",MucHoTro!$H$9)))))</f>
        <v>0</v>
      </c>
      <c r="K62" s="43">
        <f>IF(G62="x",MucHoTro!$C$5,IF(H62="x",MucHoTro!$D$5,IF(I62="x",MucHoTro!$E$5)))</f>
        <v>1.5</v>
      </c>
      <c r="L62" s="46">
        <f t="shared" si="2"/>
        <v>0</v>
      </c>
      <c r="M62" s="47">
        <f t="shared" si="3"/>
        <v>0</v>
      </c>
      <c r="N62" s="49" t="e">
        <f>IF(F62&lt;&gt;"",INDEX(MucHoTro!$B$5:$B$10,MATCH(Sheet1!F62,MucHoTro!$G$5:$G$10,0),1),"")</f>
        <v>#N/A</v>
      </c>
    </row>
    <row r="63" spans="1:14" s="49" customFormat="1" ht="57" customHeight="1" x14ac:dyDescent="0.2">
      <c r="A63" s="43">
        <v>59</v>
      </c>
      <c r="B63" s="57" t="s">
        <v>105</v>
      </c>
      <c r="C63" s="54" t="s">
        <v>239</v>
      </c>
      <c r="D63" s="54"/>
      <c r="E63" s="54"/>
      <c r="F63" s="44" t="s">
        <v>180</v>
      </c>
      <c r="G63" s="37"/>
      <c r="H63" s="37" t="s">
        <v>13</v>
      </c>
      <c r="I63" s="37"/>
      <c r="J63" s="45" t="b">
        <f>IF(F63="Q1a",MucHoTro!$H$5,IF(F63="Q1b",MucHoTro!$H$6,IF(F63="Q2",MucHoTro!$H$7,IF(F63="Q3",MucHoTro!$H$8,IF(F63="Q4",MucHoTro!$H$9)))))</f>
        <v>0</v>
      </c>
      <c r="K63" s="43">
        <f>IF(G63="x",MucHoTro!$C$5,IF(H63="x",MucHoTro!$D$5,IF(I63="x",MucHoTro!$E$5)))</f>
        <v>1.25</v>
      </c>
      <c r="L63" s="46">
        <f t="shared" si="2"/>
        <v>0</v>
      </c>
      <c r="M63" s="47">
        <f t="shared" si="3"/>
        <v>0</v>
      </c>
      <c r="N63" s="49" t="e">
        <f>IF(F63&lt;&gt;"",INDEX(MucHoTro!$B$5:$B$10,MATCH(Sheet1!F63,MucHoTro!$G$5:$G$10,0),1),"")</f>
        <v>#N/A</v>
      </c>
    </row>
    <row r="64" spans="1:14" s="49" customFormat="1" ht="78.75" x14ac:dyDescent="0.2">
      <c r="A64" s="43">
        <v>60</v>
      </c>
      <c r="B64" s="57" t="s">
        <v>106</v>
      </c>
      <c r="C64" s="61" t="s">
        <v>240</v>
      </c>
      <c r="D64" s="61"/>
      <c r="E64" s="61"/>
      <c r="F64" s="44" t="s">
        <v>180</v>
      </c>
      <c r="G64" s="37"/>
      <c r="H64" s="37" t="s">
        <v>13</v>
      </c>
      <c r="I64" s="37"/>
      <c r="J64" s="45" t="b">
        <f>IF(F64="Q1a",MucHoTro!$H$5,IF(F64="Q1b",MucHoTro!$H$6,IF(F64="Q2",MucHoTro!$H$7,IF(F64="Q3",MucHoTro!$H$8,IF(F64="Q4",MucHoTro!$H$9)))))</f>
        <v>0</v>
      </c>
      <c r="K64" s="43">
        <f>IF(G64="x",MucHoTro!$C$5,IF(H64="x",MucHoTro!$D$5,IF(I64="x",MucHoTro!$E$5)))</f>
        <v>1.25</v>
      </c>
      <c r="L64" s="46">
        <f t="shared" si="2"/>
        <v>0</v>
      </c>
      <c r="M64" s="47">
        <f t="shared" si="3"/>
        <v>0</v>
      </c>
      <c r="N64" s="49" t="e">
        <f>IF(F64&lt;&gt;"",INDEX(MucHoTro!$B$5:$B$10,MATCH(Sheet1!F64,MucHoTro!$G$5:$G$10,0),1),"")</f>
        <v>#N/A</v>
      </c>
    </row>
    <row r="65" spans="1:14" s="49" customFormat="1" ht="94.5" x14ac:dyDescent="0.2">
      <c r="A65" s="43">
        <v>61</v>
      </c>
      <c r="B65" s="57" t="s">
        <v>107</v>
      </c>
      <c r="C65" s="65" t="s">
        <v>241</v>
      </c>
      <c r="D65" s="65"/>
      <c r="E65" s="65"/>
      <c r="F65" s="44" t="s">
        <v>180</v>
      </c>
      <c r="G65" s="37" t="s">
        <v>13</v>
      </c>
      <c r="H65" s="37"/>
      <c r="I65" s="37"/>
      <c r="J65" s="45" t="b">
        <f>IF(F65="Q1a",MucHoTro!$H$5,IF(F65="Q1b",MucHoTro!$H$6,IF(F65="Q2",MucHoTro!$H$7,IF(F65="Q3",MucHoTro!$H$8,IF(F65="Q4",MucHoTro!$H$9)))))</f>
        <v>0</v>
      </c>
      <c r="K65" s="43">
        <f>IF(G65="x",MucHoTro!$C$5,IF(H65="x",MucHoTro!$D$5,IF(I65="x",MucHoTro!$E$5)))</f>
        <v>1.5</v>
      </c>
      <c r="L65" s="46">
        <f t="shared" si="2"/>
        <v>0</v>
      </c>
      <c r="M65" s="47">
        <f t="shared" si="3"/>
        <v>0</v>
      </c>
      <c r="N65" s="49" t="e">
        <f>IF(F65&lt;&gt;"",INDEX(MucHoTro!$B$5:$B$10,MATCH(Sheet1!F65,MucHoTro!$G$5:$G$10,0),1),"")</f>
        <v>#N/A</v>
      </c>
    </row>
    <row r="66" spans="1:14" s="49" customFormat="1" ht="63" x14ac:dyDescent="0.2">
      <c r="A66" s="43">
        <v>62</v>
      </c>
      <c r="B66" s="57" t="s">
        <v>108</v>
      </c>
      <c r="C66" s="54" t="s">
        <v>242</v>
      </c>
      <c r="D66" s="54"/>
      <c r="E66" s="54"/>
      <c r="F66" s="44" t="s">
        <v>180</v>
      </c>
      <c r="G66" s="37" t="s">
        <v>13</v>
      </c>
      <c r="H66" s="37"/>
      <c r="I66" s="37"/>
      <c r="J66" s="45" t="b">
        <f>IF(F66="Q1a",MucHoTro!$H$5,IF(F66="Q1b",MucHoTro!$H$6,IF(F66="Q2",MucHoTro!$H$7,IF(F66="Q3",MucHoTro!$H$8,IF(F66="Q4",MucHoTro!$H$9)))))</f>
        <v>0</v>
      </c>
      <c r="K66" s="43">
        <f>IF(G66="x",MucHoTro!$C$5,IF(H66="x",MucHoTro!$D$5,IF(I66="x",MucHoTro!$E$5)))</f>
        <v>1.5</v>
      </c>
      <c r="L66" s="46">
        <f t="shared" ref="L66:L74" si="4">J66*K66</f>
        <v>0</v>
      </c>
      <c r="M66" s="47">
        <f t="shared" ref="M66:M74" si="5">L66*2000000</f>
        <v>0</v>
      </c>
      <c r="N66" s="49" t="e">
        <f>IF(F66&lt;&gt;"",INDEX(MucHoTro!$B$5:$B$10,MATCH(Sheet1!F66,MucHoTro!$G$5:$G$10,0),1),"")</f>
        <v>#N/A</v>
      </c>
    </row>
    <row r="67" spans="1:14" s="49" customFormat="1" ht="63" x14ac:dyDescent="0.2">
      <c r="A67" s="43">
        <v>63</v>
      </c>
      <c r="B67" s="60" t="s">
        <v>153</v>
      </c>
      <c r="C67" s="54" t="s">
        <v>170</v>
      </c>
      <c r="D67" s="54"/>
      <c r="E67" s="54"/>
      <c r="F67" s="44" t="s">
        <v>180</v>
      </c>
      <c r="G67" s="37" t="s">
        <v>13</v>
      </c>
      <c r="H67" s="37"/>
      <c r="I67" s="37"/>
      <c r="J67" s="45" t="b">
        <f>IF(F67="Q1a",MucHoTro!$H$5,IF(F67="Q1b",MucHoTro!$H$6,IF(F67="Q2",MucHoTro!$H$7,IF(F67="Q3",MucHoTro!$H$8,IF(F67="Q4",MucHoTro!$H$9)))))</f>
        <v>0</v>
      </c>
      <c r="K67" s="43">
        <f>IF(G67="x",MucHoTro!$C$5,IF(H67="x",MucHoTro!$D$5,IF(I67="x",MucHoTro!$E$5)))</f>
        <v>1.5</v>
      </c>
      <c r="L67" s="46">
        <f t="shared" si="4"/>
        <v>0</v>
      </c>
      <c r="M67" s="47">
        <f t="shared" si="5"/>
        <v>0</v>
      </c>
      <c r="N67" s="49" t="e">
        <f>IF(F67&lt;&gt;"",INDEX(MucHoTro!$B$5:$B$10,MATCH(Sheet1!F67,MucHoTro!$G$5:$G$10,0),1),"")</f>
        <v>#N/A</v>
      </c>
    </row>
    <row r="68" spans="1:14" s="49" customFormat="1" ht="63" x14ac:dyDescent="0.2">
      <c r="A68" s="43">
        <v>64</v>
      </c>
      <c r="B68" s="57" t="s">
        <v>154</v>
      </c>
      <c r="C68" s="57" t="s">
        <v>169</v>
      </c>
      <c r="D68" s="57"/>
      <c r="E68" s="57"/>
      <c r="F68" s="44" t="s">
        <v>9</v>
      </c>
      <c r="G68" s="37" t="s">
        <v>13</v>
      </c>
      <c r="H68" s="37"/>
      <c r="I68" s="37"/>
      <c r="J68" s="45">
        <f>IF(F68="Q1a",MucHoTro!$H$5,IF(F68="Q1b",MucHoTro!$H$6,IF(F68="Q2",MucHoTro!$H$7,IF(F68="Q3",MucHoTro!$H$8,IF(F68="Q4",MucHoTro!$H$9)))))</f>
        <v>1.2</v>
      </c>
      <c r="K68" s="43">
        <f>IF(G68="x",MucHoTro!$C$5,IF(H68="x",MucHoTro!$D$5,IF(I68="x",MucHoTro!$E$5)))</f>
        <v>1.5</v>
      </c>
      <c r="L68" s="46">
        <f t="shared" si="4"/>
        <v>1.7999999999999998</v>
      </c>
      <c r="M68" s="47">
        <v>6980000</v>
      </c>
      <c r="N68" s="49" t="str">
        <f>IF(F68&lt;&gt;"",INDEX(MucHoTro!$B$5:$B$10,MATCH(Sheet1!F68,MucHoTro!$G$5:$G$10,0),1),"")</f>
        <v>Tạp chí trong nhóm Q2 thuộc lĩnh vực nghiên cứu gần nhất của bài báo
(Q2)</v>
      </c>
    </row>
    <row r="69" spans="1:14" s="49" customFormat="1" ht="63" x14ac:dyDescent="0.2">
      <c r="A69" s="43">
        <v>65</v>
      </c>
      <c r="B69" s="57" t="s">
        <v>109</v>
      </c>
      <c r="C69" s="54" t="s">
        <v>243</v>
      </c>
      <c r="D69" s="54"/>
      <c r="E69" s="54"/>
      <c r="F69" s="44" t="s">
        <v>180</v>
      </c>
      <c r="G69" s="37" t="s">
        <v>13</v>
      </c>
      <c r="H69" s="37"/>
      <c r="I69" s="37"/>
      <c r="J69" s="45" t="b">
        <f>IF(F69="Q1a",MucHoTro!$H$5,IF(F69="Q1b",MucHoTro!$H$6,IF(F69="Q2",MucHoTro!$H$7,IF(F69="Q3",MucHoTro!$H$8,IF(F69="Q4",MucHoTro!$H$9)))))</f>
        <v>0</v>
      </c>
      <c r="K69" s="43">
        <f>IF(G69="x",MucHoTro!$C$5,IF(H69="x",MucHoTro!$D$5,IF(I69="x",MucHoTro!$E$5)))</f>
        <v>1.5</v>
      </c>
      <c r="L69" s="46">
        <f t="shared" si="4"/>
        <v>0</v>
      </c>
      <c r="M69" s="47">
        <f t="shared" si="5"/>
        <v>0</v>
      </c>
      <c r="N69" s="49" t="e">
        <f>IF(F69&lt;&gt;"",INDEX(MucHoTro!$B$5:$B$10,MATCH(Sheet1!F69,MucHoTro!$G$5:$G$10,0),1),"")</f>
        <v>#N/A</v>
      </c>
    </row>
    <row r="70" spans="1:14" s="49" customFormat="1" ht="63" x14ac:dyDescent="0.2">
      <c r="A70" s="43">
        <v>66</v>
      </c>
      <c r="B70" s="57" t="s">
        <v>110</v>
      </c>
      <c r="C70" s="54" t="s">
        <v>244</v>
      </c>
      <c r="D70" s="54"/>
      <c r="E70" s="54"/>
      <c r="F70" s="44" t="s">
        <v>180</v>
      </c>
      <c r="G70" s="37" t="s">
        <v>13</v>
      </c>
      <c r="H70" s="37"/>
      <c r="I70" s="37"/>
      <c r="J70" s="45" t="b">
        <f>IF(F70="Q1a",MucHoTro!$H$5,IF(F70="Q1b",MucHoTro!$H$6,IF(F70="Q2",MucHoTro!$H$7,IF(F70="Q3",MucHoTro!$H$8,IF(F70="Q4",MucHoTro!$H$9)))))</f>
        <v>0</v>
      </c>
      <c r="K70" s="43">
        <f>IF(G70="x",MucHoTro!$C$5,IF(H70="x",MucHoTro!$D$5,IF(I70="x",MucHoTro!$E$5)))</f>
        <v>1.5</v>
      </c>
      <c r="L70" s="46">
        <f t="shared" si="4"/>
        <v>0</v>
      </c>
      <c r="M70" s="47">
        <f t="shared" si="5"/>
        <v>0</v>
      </c>
      <c r="N70" s="49" t="e">
        <f>IF(F70&lt;&gt;"",INDEX(MucHoTro!$B$5:$B$10,MATCH(Sheet1!F70,MucHoTro!$G$5:$G$10,0),1),"")</f>
        <v>#N/A</v>
      </c>
    </row>
    <row r="71" spans="1:14" s="49" customFormat="1" ht="63" x14ac:dyDescent="0.2">
      <c r="A71" s="43">
        <v>67</v>
      </c>
      <c r="B71" s="57" t="s">
        <v>111</v>
      </c>
      <c r="C71" s="64" t="s">
        <v>245</v>
      </c>
      <c r="D71" s="64"/>
      <c r="E71" s="64"/>
      <c r="F71" s="44" t="s">
        <v>9</v>
      </c>
      <c r="G71" s="37" t="s">
        <v>13</v>
      </c>
      <c r="H71" s="37"/>
      <c r="I71" s="37"/>
      <c r="J71" s="45">
        <f>IF(F71="Q1a",MucHoTro!$H$5,IF(F71="Q1b",MucHoTro!$H$6,IF(F71="Q2",MucHoTro!$H$7,IF(F71="Q3",MucHoTro!$H$8,IF(F71="Q4",MucHoTro!$H$9)))))</f>
        <v>1.2</v>
      </c>
      <c r="K71" s="43">
        <f>IF(G71="x",MucHoTro!$C$5,IF(H71="x",MucHoTro!$D$5,IF(I71="x",MucHoTro!$E$5)))</f>
        <v>1.5</v>
      </c>
      <c r="L71" s="46">
        <f t="shared" si="4"/>
        <v>1.7999999999999998</v>
      </c>
      <c r="M71" s="47">
        <f t="shared" si="5"/>
        <v>3599999.9999999995</v>
      </c>
      <c r="N71" s="49" t="str">
        <f>IF(F71&lt;&gt;"",INDEX(MucHoTro!$B$5:$B$10,MATCH(Sheet1!F71,MucHoTro!$G$5:$G$10,0),1),"")</f>
        <v>Tạp chí trong nhóm Q2 thuộc lĩnh vực nghiên cứu gần nhất của bài báo
(Q2)</v>
      </c>
    </row>
    <row r="72" spans="1:14" s="49" customFormat="1" ht="78.75" x14ac:dyDescent="0.2">
      <c r="A72" s="43">
        <v>68</v>
      </c>
      <c r="B72" s="57" t="s">
        <v>112</v>
      </c>
      <c r="C72" s="57" t="s">
        <v>246</v>
      </c>
      <c r="D72" s="57"/>
      <c r="E72" s="57"/>
      <c r="F72" s="44" t="s">
        <v>9</v>
      </c>
      <c r="G72" s="37"/>
      <c r="H72" s="37"/>
      <c r="I72" s="37" t="s">
        <v>13</v>
      </c>
      <c r="J72" s="45">
        <f>IF(F72="Q1a",MucHoTro!$H$5,IF(F72="Q1b",MucHoTro!$H$6,IF(F72="Q2",MucHoTro!$H$7,IF(F72="Q3",MucHoTro!$H$8,IF(F72="Q4",MucHoTro!$H$9)))))</f>
        <v>1.2</v>
      </c>
      <c r="K72" s="43">
        <f>IF(G72="x",MucHoTro!$C$5,IF(H72="x",MucHoTro!$D$5,IF(I72="x",MucHoTro!$E$5)))</f>
        <v>1</v>
      </c>
      <c r="L72" s="46">
        <f t="shared" si="4"/>
        <v>1.2</v>
      </c>
      <c r="M72" s="47">
        <f t="shared" si="5"/>
        <v>2400000</v>
      </c>
      <c r="N72" s="49" t="str">
        <f>IF(F72&lt;&gt;"",INDEX(MucHoTro!$B$5:$B$10,MATCH(Sheet1!F72,MucHoTro!$G$5:$G$10,0),1),"")</f>
        <v>Tạp chí trong nhóm Q2 thuộc lĩnh vực nghiên cứu gần nhất của bài báo
(Q2)</v>
      </c>
    </row>
    <row r="73" spans="1:14" s="49" customFormat="1" ht="66" x14ac:dyDescent="0.2">
      <c r="A73" s="43">
        <v>69</v>
      </c>
      <c r="B73" s="57" t="s">
        <v>113</v>
      </c>
      <c r="C73" s="52" t="s">
        <v>247</v>
      </c>
      <c r="D73" s="52"/>
      <c r="E73" s="52"/>
      <c r="F73" s="44" t="s">
        <v>9</v>
      </c>
      <c r="G73" s="37"/>
      <c r="H73" s="37"/>
      <c r="I73" s="37" t="s">
        <v>13</v>
      </c>
      <c r="J73" s="45">
        <f>IF(F73="Q1a",MucHoTro!$H$5,IF(F73="Q1b",MucHoTro!$H$6,IF(F73="Q2",MucHoTro!$H$7,IF(F73="Q3",MucHoTro!$H$8,IF(F73="Q4",MucHoTro!$H$9)))))</f>
        <v>1.2</v>
      </c>
      <c r="K73" s="43">
        <f>IF(G73="x",MucHoTro!$C$5,IF(H73="x",MucHoTro!$D$5,IF(I73="x",MucHoTro!$E$5)))</f>
        <v>1</v>
      </c>
      <c r="L73" s="46">
        <f t="shared" si="4"/>
        <v>1.2</v>
      </c>
      <c r="M73" s="47">
        <f t="shared" si="5"/>
        <v>2400000</v>
      </c>
      <c r="N73" s="49" t="str">
        <f>IF(F73&lt;&gt;"",INDEX(MucHoTro!$B$5:$B$10,MATCH(Sheet1!F73,MucHoTro!$G$5:$G$10,0),1),"")</f>
        <v>Tạp chí trong nhóm Q2 thuộc lĩnh vực nghiên cứu gần nhất của bài báo
(Q2)</v>
      </c>
    </row>
    <row r="74" spans="1:14" s="49" customFormat="1" ht="63" x14ac:dyDescent="0.2">
      <c r="A74" s="43">
        <v>70</v>
      </c>
      <c r="B74" s="57" t="s">
        <v>114</v>
      </c>
      <c r="C74" s="66" t="s">
        <v>248</v>
      </c>
      <c r="D74" s="66"/>
      <c r="E74" s="66"/>
      <c r="F74" s="44" t="s">
        <v>9</v>
      </c>
      <c r="G74" s="37"/>
      <c r="H74" s="37"/>
      <c r="I74" s="37" t="s">
        <v>13</v>
      </c>
      <c r="J74" s="45">
        <f>IF(F74="Q1a",MucHoTro!$H$5,IF(F74="Q1b",MucHoTro!$H$6,IF(F74="Q2",MucHoTro!$H$7,IF(F74="Q3",MucHoTro!$H$8,IF(F74="Q4",MucHoTro!$H$9)))))</f>
        <v>1.2</v>
      </c>
      <c r="K74" s="43">
        <f>IF(G74="x",MucHoTro!$C$5,IF(H74="x",MucHoTro!$D$5,IF(I74="x",MucHoTro!$E$5)))</f>
        <v>1</v>
      </c>
      <c r="L74" s="46">
        <f t="shared" si="4"/>
        <v>1.2</v>
      </c>
      <c r="M74" s="47">
        <f t="shared" si="5"/>
        <v>2400000</v>
      </c>
      <c r="N74" s="49" t="str">
        <f>IF(F74&lt;&gt;"",INDEX(MucHoTro!$B$5:$B$10,MATCH(Sheet1!F74,MucHoTro!$G$5:$G$10,0),1),"")</f>
        <v>Tạp chí trong nhóm Q2 thuộc lĩnh vực nghiên cứu gần nhất của bài báo
(Q2)</v>
      </c>
    </row>
    <row r="75" spans="1:14" s="49" customFormat="1" ht="78.75" x14ac:dyDescent="0.2">
      <c r="A75" s="43">
        <v>71</v>
      </c>
      <c r="B75" s="57" t="s">
        <v>115</v>
      </c>
      <c r="C75" s="65" t="s">
        <v>249</v>
      </c>
      <c r="D75" s="65"/>
      <c r="E75" s="65"/>
      <c r="F75" s="44" t="s">
        <v>9</v>
      </c>
      <c r="G75" s="37"/>
      <c r="H75" s="37"/>
      <c r="I75" s="37" t="s">
        <v>13</v>
      </c>
      <c r="J75" s="45">
        <f>IF(F75="Q1a",MucHoTro!$H$5,IF(F75="Q1b",MucHoTro!$H$6,IF(F75="Q2",MucHoTro!$H$7,IF(F75="Q3",MucHoTro!$H$8,IF(F75="Q4",MucHoTro!$H$9)))))</f>
        <v>1.2</v>
      </c>
      <c r="K75" s="43">
        <f>IF(G75="x",MucHoTro!$C$5,IF(H75="x",MucHoTro!$D$5,IF(I75="x",MucHoTro!$E$5)))</f>
        <v>1</v>
      </c>
      <c r="L75" s="46">
        <f t="shared" ref="L75:L120" si="6">J75*K75</f>
        <v>1.2</v>
      </c>
      <c r="M75" s="47">
        <f t="shared" ref="M75:M120" si="7">L75*2000000</f>
        <v>2400000</v>
      </c>
      <c r="N75" s="49" t="str">
        <f>IF(F75&lt;&gt;"",INDEX(MucHoTro!$B$5:$B$10,MATCH(Sheet1!F75,MucHoTro!$G$5:$G$10,0),1),"")</f>
        <v>Tạp chí trong nhóm Q2 thuộc lĩnh vực nghiên cứu gần nhất của bài báo
(Q2)</v>
      </c>
    </row>
    <row r="76" spans="1:14" s="49" customFormat="1" ht="47.25" x14ac:dyDescent="0.2">
      <c r="A76" s="43">
        <v>72</v>
      </c>
      <c r="B76" s="61" t="s">
        <v>155</v>
      </c>
      <c r="C76" s="57" t="s">
        <v>250</v>
      </c>
      <c r="D76" s="57"/>
      <c r="E76" s="57"/>
      <c r="F76" s="44" t="s">
        <v>9</v>
      </c>
      <c r="G76" s="37"/>
      <c r="H76" s="37"/>
      <c r="I76" s="37"/>
      <c r="J76" s="45">
        <f>IF(F76="Q1a",MucHoTro!$H$5,IF(F76="Q1b",MucHoTro!$H$6,IF(F76="Q2",MucHoTro!$H$7,IF(F76="Q3",MucHoTro!$H$8,IF(F76="Q4",MucHoTro!$H$9)))))</f>
        <v>1.2</v>
      </c>
      <c r="K76" s="43" t="b">
        <f>IF(G76="x",MucHoTro!$C$5,IF(H76="x",MucHoTro!$D$5,IF(I76="x",MucHoTro!$E$5)))</f>
        <v>0</v>
      </c>
      <c r="L76" s="46">
        <f t="shared" si="6"/>
        <v>0</v>
      </c>
      <c r="M76" s="47">
        <f t="shared" si="7"/>
        <v>0</v>
      </c>
      <c r="N76" s="49" t="str">
        <f>IF(F76&lt;&gt;"",INDEX(MucHoTro!$B$5:$B$10,MATCH(Sheet1!F76,MucHoTro!$G$5:$G$10,0),1),"")</f>
        <v>Tạp chí trong nhóm Q2 thuộc lĩnh vực nghiên cứu gần nhất của bài báo
(Q2)</v>
      </c>
    </row>
    <row r="77" spans="1:14" s="49" customFormat="1" ht="63" x14ac:dyDescent="0.2">
      <c r="A77" s="43">
        <v>73</v>
      </c>
      <c r="B77" s="61" t="s">
        <v>116</v>
      </c>
      <c r="C77" s="64" t="s">
        <v>251</v>
      </c>
      <c r="D77" s="64"/>
      <c r="E77" s="64"/>
      <c r="F77" s="44" t="s">
        <v>11</v>
      </c>
      <c r="G77" s="37"/>
      <c r="H77" s="37"/>
      <c r="I77" s="37"/>
      <c r="J77" s="45">
        <f>IF(F77="Q1a",MucHoTro!$H$5,IF(F77="Q1b",MucHoTro!$H$6,IF(F77="Q2",MucHoTro!$H$7,IF(F77="Q3",MucHoTro!$H$8,IF(F77="Q4",MucHoTro!$H$9)))))</f>
        <v>0.9</v>
      </c>
      <c r="K77" s="43" t="b">
        <f>IF(G77="x",MucHoTro!$C$5,IF(H77="x",MucHoTro!$D$5,IF(I77="x",MucHoTro!$E$5)))</f>
        <v>0</v>
      </c>
      <c r="L77" s="46">
        <f t="shared" si="6"/>
        <v>0</v>
      </c>
      <c r="M77" s="47">
        <f t="shared" si="7"/>
        <v>0</v>
      </c>
      <c r="N77" s="49" t="str">
        <f>IF(F77&lt;&gt;"",INDEX(MucHoTro!$B$5:$B$10,MATCH(Sheet1!F77,MucHoTro!$G$5:$G$10,0),1),"")</f>
        <v>Tạp chí trong nhóm Q4 thuộc lĩnh vực nghiên cứu gần nhất của bài báo
(Q4)</v>
      </c>
    </row>
    <row r="78" spans="1:14" s="49" customFormat="1" ht="78.75" x14ac:dyDescent="0.2">
      <c r="A78" s="43">
        <v>74</v>
      </c>
      <c r="B78" s="57" t="s">
        <v>156</v>
      </c>
      <c r="C78" s="64" t="s">
        <v>252</v>
      </c>
      <c r="D78" s="64"/>
      <c r="E78" s="64"/>
      <c r="F78" s="44" t="s">
        <v>180</v>
      </c>
      <c r="G78" s="37"/>
      <c r="H78" s="37"/>
      <c r="I78" s="37"/>
      <c r="J78" s="45" t="b">
        <f>IF(F78="Q1a",MucHoTro!$H$5,IF(F78="Q1b",MucHoTro!$H$6,IF(F78="Q2",MucHoTro!$H$7,IF(F78="Q3",MucHoTro!$H$8,IF(F78="Q4",MucHoTro!$H$9)))))</f>
        <v>0</v>
      </c>
      <c r="K78" s="43" t="b">
        <f>IF(G78="x",MucHoTro!$C$5,IF(H78="x",MucHoTro!$D$5,IF(I78="x",MucHoTro!$E$5)))</f>
        <v>0</v>
      </c>
      <c r="L78" s="46">
        <f t="shared" si="6"/>
        <v>0</v>
      </c>
      <c r="M78" s="47">
        <f t="shared" si="7"/>
        <v>0</v>
      </c>
      <c r="N78" s="49" t="e">
        <f>IF(F78&lt;&gt;"",INDEX(MucHoTro!$B$5:$B$10,MATCH(Sheet1!F78,MucHoTro!$G$5:$G$10,0),1),"")</f>
        <v>#N/A</v>
      </c>
    </row>
    <row r="79" spans="1:14" s="49" customFormat="1" ht="78.75" x14ac:dyDescent="0.2">
      <c r="A79" s="43">
        <v>75</v>
      </c>
      <c r="B79" s="57" t="s">
        <v>117</v>
      </c>
      <c r="C79" s="54" t="s">
        <v>253</v>
      </c>
      <c r="D79" s="54"/>
      <c r="E79" s="54"/>
      <c r="F79" s="44" t="s">
        <v>10</v>
      </c>
      <c r="G79" s="37"/>
      <c r="H79" s="37"/>
      <c r="I79" s="37"/>
      <c r="J79" s="45">
        <f>IF(F79="Q1a",MucHoTro!$H$5,IF(F79="Q1b",MucHoTro!$H$6,IF(F79="Q2",MucHoTro!$H$7,IF(F79="Q3",MucHoTro!$H$8,IF(F79="Q4",MucHoTro!$H$9)))))</f>
        <v>1</v>
      </c>
      <c r="K79" s="43" t="b">
        <f>IF(G79="x",MucHoTro!$C$5,IF(H79="x",MucHoTro!$D$5,IF(I79="x",MucHoTro!$E$5)))</f>
        <v>0</v>
      </c>
      <c r="L79" s="46">
        <f t="shared" si="6"/>
        <v>0</v>
      </c>
      <c r="M79" s="47">
        <f t="shared" si="7"/>
        <v>0</v>
      </c>
      <c r="N79" s="49" t="str">
        <f>IF(F79&lt;&gt;"",INDEX(MucHoTro!$B$5:$B$10,MATCH(Sheet1!F79,MucHoTro!$G$5:$G$10,0),1),"")</f>
        <v>Tạp chí trong nhóm Q3 thuộc lĩnh vực nghiên cứu gần nhất của bài báo
(Q3)</v>
      </c>
    </row>
    <row r="80" spans="1:14" s="49" customFormat="1" ht="94.5" customHeight="1" x14ac:dyDescent="0.2">
      <c r="A80" s="43">
        <v>76</v>
      </c>
      <c r="B80" s="61" t="s">
        <v>157</v>
      </c>
      <c r="C80" s="67" t="s">
        <v>254</v>
      </c>
      <c r="D80" s="67"/>
      <c r="E80" s="67"/>
      <c r="F80" s="44" t="s">
        <v>180</v>
      </c>
      <c r="G80" s="37"/>
      <c r="H80" s="37"/>
      <c r="I80" s="37"/>
      <c r="J80" s="45" t="b">
        <f>IF(F80="Q1a",MucHoTro!$H$5,IF(F80="Q1b",MucHoTro!$H$6,IF(F80="Q2",MucHoTro!$H$7,IF(F80="Q3",MucHoTro!$H$8,IF(F80="Q4",MucHoTro!$H$9)))))</f>
        <v>0</v>
      </c>
      <c r="K80" s="43" t="b">
        <f>IF(G80="x",MucHoTro!$C$5,IF(H80="x",MucHoTro!$D$5,IF(I80="x",MucHoTro!$E$5)))</f>
        <v>0</v>
      </c>
      <c r="L80" s="46">
        <f t="shared" si="6"/>
        <v>0</v>
      </c>
      <c r="M80" s="47">
        <f t="shared" si="7"/>
        <v>0</v>
      </c>
      <c r="N80" s="49" t="e">
        <f>IF(F80&lt;&gt;"",INDEX(MucHoTro!$B$5:$B$10,MATCH(Sheet1!F80,MucHoTro!$G$5:$G$10,0),1),"")</f>
        <v>#N/A</v>
      </c>
    </row>
    <row r="81" spans="1:14" s="49" customFormat="1" ht="94.5" x14ac:dyDescent="0.2">
      <c r="A81" s="43">
        <v>77</v>
      </c>
      <c r="B81" s="61" t="s">
        <v>163</v>
      </c>
      <c r="C81" s="54" t="s">
        <v>255</v>
      </c>
      <c r="D81" s="54"/>
      <c r="E81" s="54"/>
      <c r="F81" s="44" t="s">
        <v>9</v>
      </c>
      <c r="G81" s="37"/>
      <c r="H81" s="37"/>
      <c r="I81" s="37"/>
      <c r="J81" s="45">
        <f>IF(F81="Q1a",MucHoTro!$H$5,IF(F81="Q1b",MucHoTro!$H$6,IF(F81="Q2",MucHoTro!$H$7,IF(F81="Q3",MucHoTro!$H$8,IF(F81="Q4",MucHoTro!$H$9)))))</f>
        <v>1.2</v>
      </c>
      <c r="K81" s="43" t="b">
        <f>IF(G81="x",MucHoTro!$C$5,IF(H81="x",MucHoTro!$D$5,IF(I81="x",MucHoTro!$E$5)))</f>
        <v>0</v>
      </c>
      <c r="L81" s="46">
        <f t="shared" si="6"/>
        <v>0</v>
      </c>
      <c r="M81" s="47">
        <f t="shared" si="7"/>
        <v>0</v>
      </c>
      <c r="N81" s="49" t="str">
        <f>IF(F81&lt;&gt;"",INDEX(MucHoTro!$B$5:$B$10,MATCH(Sheet1!F81,MucHoTro!$G$5:$G$10,0),1),"")</f>
        <v>Tạp chí trong nhóm Q2 thuộc lĩnh vực nghiên cứu gần nhất của bài báo
(Q2)</v>
      </c>
    </row>
    <row r="82" spans="1:14" s="49" customFormat="1" ht="78.75" x14ac:dyDescent="0.2">
      <c r="A82" s="43">
        <v>78</v>
      </c>
      <c r="B82" s="61" t="s">
        <v>158</v>
      </c>
      <c r="C82" s="54" t="s">
        <v>256</v>
      </c>
      <c r="D82" s="54"/>
      <c r="E82" s="54"/>
      <c r="F82" s="44" t="s">
        <v>9</v>
      </c>
      <c r="G82" s="37"/>
      <c r="H82" s="37"/>
      <c r="I82" s="37"/>
      <c r="J82" s="45">
        <f>IF(F82="Q1a",MucHoTro!$H$5,IF(F82="Q1b",MucHoTro!$H$6,IF(F82="Q2",MucHoTro!$H$7,IF(F82="Q3",MucHoTro!$H$8,IF(F82="Q4",MucHoTro!$H$9)))))</f>
        <v>1.2</v>
      </c>
      <c r="K82" s="43" t="b">
        <f>IF(G82="x",MucHoTro!$C$5,IF(H82="x",MucHoTro!$D$5,IF(I82="x",MucHoTro!$E$5)))</f>
        <v>0</v>
      </c>
      <c r="L82" s="46">
        <f t="shared" si="6"/>
        <v>0</v>
      </c>
      <c r="M82" s="47">
        <f t="shared" si="7"/>
        <v>0</v>
      </c>
      <c r="N82" s="49" t="str">
        <f>IF(F82&lt;&gt;"",INDEX(MucHoTro!$B$5:$B$10,MATCH(Sheet1!F82,MucHoTro!$G$5:$G$10,0),1),"")</f>
        <v>Tạp chí trong nhóm Q2 thuộc lĩnh vực nghiên cứu gần nhất của bài báo
(Q2)</v>
      </c>
    </row>
    <row r="83" spans="1:14" s="49" customFormat="1" ht="63" x14ac:dyDescent="0.2">
      <c r="A83" s="43">
        <v>79</v>
      </c>
      <c r="B83" s="61" t="s">
        <v>159</v>
      </c>
      <c r="C83" s="54" t="s">
        <v>257</v>
      </c>
      <c r="D83" s="54"/>
      <c r="E83" s="54"/>
      <c r="F83" s="44" t="s">
        <v>9</v>
      </c>
      <c r="G83" s="37"/>
      <c r="H83" s="37"/>
      <c r="I83" s="37"/>
      <c r="J83" s="45">
        <f>IF(F83="Q1a",MucHoTro!$H$5,IF(F83="Q1b",MucHoTro!$H$6,IF(F83="Q2",MucHoTro!$H$7,IF(F83="Q3",MucHoTro!$H$8,IF(F83="Q4",MucHoTro!$H$9)))))</f>
        <v>1.2</v>
      </c>
      <c r="K83" s="43" t="b">
        <f>IF(G83="x",MucHoTro!$C$5,IF(H83="x",MucHoTro!$D$5,IF(I83="x",MucHoTro!$E$5)))</f>
        <v>0</v>
      </c>
      <c r="L83" s="46">
        <f t="shared" si="6"/>
        <v>0</v>
      </c>
      <c r="M83" s="47">
        <f t="shared" si="7"/>
        <v>0</v>
      </c>
      <c r="N83" s="49" t="str">
        <f>IF(F83&lt;&gt;"",INDEX(MucHoTro!$B$5:$B$10,MATCH(Sheet1!F83,MucHoTro!$G$5:$G$10,0),1),"")</f>
        <v>Tạp chí trong nhóm Q2 thuộc lĩnh vực nghiên cứu gần nhất của bài báo
(Q2)</v>
      </c>
    </row>
    <row r="84" spans="1:14" s="49" customFormat="1" ht="110.25" x14ac:dyDescent="0.2">
      <c r="A84" s="43">
        <v>80</v>
      </c>
      <c r="B84" s="61" t="s">
        <v>118</v>
      </c>
      <c r="C84" s="54" t="s">
        <v>258</v>
      </c>
      <c r="D84" s="54"/>
      <c r="E84" s="54"/>
      <c r="F84" s="44" t="s">
        <v>9</v>
      </c>
      <c r="G84" s="37"/>
      <c r="H84" s="37"/>
      <c r="I84" s="37"/>
      <c r="J84" s="45">
        <f>IF(F84="Q1a",MucHoTro!$H$5,IF(F84="Q1b",MucHoTro!$H$6,IF(F84="Q2",MucHoTro!$H$7,IF(F84="Q3",MucHoTro!$H$8,IF(F84="Q4",MucHoTro!$H$9)))))</f>
        <v>1.2</v>
      </c>
      <c r="K84" s="43" t="b">
        <f>IF(G84="x",MucHoTro!$C$5,IF(H84="x",MucHoTro!$D$5,IF(I84="x",MucHoTro!$E$5)))</f>
        <v>0</v>
      </c>
      <c r="L84" s="46">
        <f t="shared" si="6"/>
        <v>0</v>
      </c>
      <c r="M84" s="47">
        <f t="shared" si="7"/>
        <v>0</v>
      </c>
      <c r="N84" s="49" t="str">
        <f>IF(F84&lt;&gt;"",INDEX(MucHoTro!$B$5:$B$10,MATCH(Sheet1!F84,MucHoTro!$G$5:$G$10,0),1),"")</f>
        <v>Tạp chí trong nhóm Q2 thuộc lĩnh vực nghiên cứu gần nhất của bài báo
(Q2)</v>
      </c>
    </row>
    <row r="85" spans="1:14" s="49" customFormat="1" ht="63" x14ac:dyDescent="0.2">
      <c r="A85" s="43">
        <v>81</v>
      </c>
      <c r="B85" s="61" t="s">
        <v>119</v>
      </c>
      <c r="C85" s="54" t="s">
        <v>259</v>
      </c>
      <c r="D85" s="54"/>
      <c r="E85" s="54"/>
      <c r="F85" s="44" t="s">
        <v>180</v>
      </c>
      <c r="G85" s="37"/>
      <c r="H85" s="37"/>
      <c r="I85" s="37"/>
      <c r="J85" s="45" t="b">
        <f>IF(F85="Q1a",MucHoTro!$H$5,IF(F85="Q1b",MucHoTro!$H$6,IF(F85="Q2",MucHoTro!$H$7,IF(F85="Q3",MucHoTro!$H$8,IF(F85="Q4",MucHoTro!$H$9)))))</f>
        <v>0</v>
      </c>
      <c r="K85" s="43" t="b">
        <f>IF(G85="x",MucHoTro!$C$5,IF(H85="x",MucHoTro!$D$5,IF(I85="x",MucHoTro!$E$5)))</f>
        <v>0</v>
      </c>
      <c r="L85" s="46">
        <f t="shared" si="6"/>
        <v>0</v>
      </c>
      <c r="M85" s="47">
        <f t="shared" si="7"/>
        <v>0</v>
      </c>
      <c r="N85" s="49" t="e">
        <f>IF(F85&lt;&gt;"",INDEX(MucHoTro!$B$5:$B$10,MATCH(Sheet1!F85,MucHoTro!$G$5:$G$10,0),1),"")</f>
        <v>#N/A</v>
      </c>
    </row>
    <row r="86" spans="1:14" s="49" customFormat="1" ht="63" x14ac:dyDescent="0.2">
      <c r="A86" s="43">
        <v>82</v>
      </c>
      <c r="B86" s="61" t="s">
        <v>120</v>
      </c>
      <c r="C86" s="64" t="s">
        <v>260</v>
      </c>
      <c r="D86" s="64"/>
      <c r="E86" s="64"/>
      <c r="F86" s="44" t="s">
        <v>10</v>
      </c>
      <c r="G86" s="37"/>
      <c r="H86" s="37"/>
      <c r="I86" s="37"/>
      <c r="J86" s="45">
        <f>IF(F86="Q1a",MucHoTro!$H$5,IF(F86="Q1b",MucHoTro!$H$6,IF(F86="Q2",MucHoTro!$H$7,IF(F86="Q3",MucHoTro!$H$8,IF(F86="Q4",MucHoTro!$H$9)))))</f>
        <v>1</v>
      </c>
      <c r="K86" s="43" t="b">
        <f>IF(G86="x",MucHoTro!$C$5,IF(H86="x",MucHoTro!$D$5,IF(I86="x",MucHoTro!$E$5)))</f>
        <v>0</v>
      </c>
      <c r="L86" s="46">
        <f t="shared" si="6"/>
        <v>0</v>
      </c>
      <c r="M86" s="47">
        <f t="shared" si="7"/>
        <v>0</v>
      </c>
      <c r="N86" s="49" t="str">
        <f>IF(F86&lt;&gt;"",INDEX(MucHoTro!$B$5:$B$10,MATCH(Sheet1!F86,MucHoTro!$G$5:$G$10,0),1),"")</f>
        <v>Tạp chí trong nhóm Q3 thuộc lĩnh vực nghiên cứu gần nhất của bài báo
(Q3)</v>
      </c>
    </row>
    <row r="87" spans="1:14" s="49" customFormat="1" ht="47.25" x14ac:dyDescent="0.2">
      <c r="A87" s="43">
        <v>83</v>
      </c>
      <c r="B87" s="61" t="s">
        <v>121</v>
      </c>
      <c r="C87" s="54" t="s">
        <v>171</v>
      </c>
      <c r="D87" s="54"/>
      <c r="E87" s="54"/>
      <c r="F87" s="44" t="s">
        <v>10</v>
      </c>
      <c r="G87" s="37"/>
      <c r="H87" s="37"/>
      <c r="I87" s="37"/>
      <c r="J87" s="45">
        <f>IF(F87="Q1a",MucHoTro!$H$5,IF(F87="Q1b",MucHoTro!$H$6,IF(F87="Q2",MucHoTro!$H$7,IF(F87="Q3",MucHoTro!$H$8,IF(F87="Q4",MucHoTro!$H$9)))))</f>
        <v>1</v>
      </c>
      <c r="K87" s="43" t="b">
        <f>IF(G87="x",MucHoTro!$C$5,IF(H87="x",MucHoTro!$D$5,IF(I87="x",MucHoTro!$E$5)))</f>
        <v>0</v>
      </c>
      <c r="L87" s="46">
        <f t="shared" si="6"/>
        <v>0</v>
      </c>
      <c r="M87" s="47">
        <f t="shared" si="7"/>
        <v>0</v>
      </c>
      <c r="N87" s="49" t="str">
        <f>IF(F87&lt;&gt;"",INDEX(MucHoTro!$B$5:$B$10,MATCH(Sheet1!F87,MucHoTro!$G$5:$G$10,0),1),"")</f>
        <v>Tạp chí trong nhóm Q3 thuộc lĩnh vực nghiên cứu gần nhất của bài báo
(Q3)</v>
      </c>
    </row>
    <row r="88" spans="1:14" s="49" customFormat="1" ht="47.25" x14ac:dyDescent="0.2">
      <c r="A88" s="43">
        <v>84</v>
      </c>
      <c r="B88" s="61" t="s">
        <v>122</v>
      </c>
      <c r="C88" s="54" t="s">
        <v>261</v>
      </c>
      <c r="D88" s="54"/>
      <c r="E88" s="54"/>
      <c r="F88" s="44" t="s">
        <v>10</v>
      </c>
      <c r="G88" s="37"/>
      <c r="H88" s="37"/>
      <c r="I88" s="37"/>
      <c r="J88" s="45">
        <f>IF(F88="Q1a",MucHoTro!$H$5,IF(F88="Q1b",MucHoTro!$H$6,IF(F88="Q2",MucHoTro!$H$7,IF(F88="Q3",MucHoTro!$H$8,IF(F88="Q4",MucHoTro!$H$9)))))</f>
        <v>1</v>
      </c>
      <c r="K88" s="43" t="b">
        <f>IF(G88="x",MucHoTro!$C$5,IF(H88="x",MucHoTro!$D$5,IF(I88="x",MucHoTro!$E$5)))</f>
        <v>0</v>
      </c>
      <c r="L88" s="46">
        <f t="shared" si="6"/>
        <v>0</v>
      </c>
      <c r="M88" s="47">
        <f t="shared" si="7"/>
        <v>0</v>
      </c>
      <c r="N88" s="49" t="str">
        <f>IF(F88&lt;&gt;"",INDEX(MucHoTro!$B$5:$B$10,MATCH(Sheet1!F88,MucHoTro!$G$5:$G$10,0),1),"")</f>
        <v>Tạp chí trong nhóm Q3 thuộc lĩnh vực nghiên cứu gần nhất của bài báo
(Q3)</v>
      </c>
    </row>
    <row r="89" spans="1:14" s="49" customFormat="1" ht="63" x14ac:dyDescent="0.2">
      <c r="A89" s="43">
        <v>85</v>
      </c>
      <c r="B89" s="57" t="s">
        <v>160</v>
      </c>
      <c r="C89" s="54" t="s">
        <v>172</v>
      </c>
      <c r="D89" s="54"/>
      <c r="E89" s="54"/>
      <c r="F89" s="44" t="s">
        <v>180</v>
      </c>
      <c r="G89" s="37"/>
      <c r="H89" s="37"/>
      <c r="I89" s="37"/>
      <c r="J89" s="45" t="b">
        <f>IF(F89="Q1a",MucHoTro!$H$5,IF(F89="Q1b",MucHoTro!$H$6,IF(F89="Q2",MucHoTro!$H$7,IF(F89="Q3",MucHoTro!$H$8,IF(F89="Q4",MucHoTro!$H$9)))))</f>
        <v>0</v>
      </c>
      <c r="K89" s="43" t="b">
        <f>IF(G89="x",MucHoTro!$C$5,IF(H89="x",MucHoTro!$D$5,IF(I89="x",MucHoTro!$E$5)))</f>
        <v>0</v>
      </c>
      <c r="L89" s="46">
        <f t="shared" si="6"/>
        <v>0</v>
      </c>
      <c r="M89" s="47">
        <f t="shared" si="7"/>
        <v>0</v>
      </c>
      <c r="N89" s="49" t="e">
        <f>IF(F89&lt;&gt;"",INDEX(MucHoTro!$B$5:$B$10,MATCH(Sheet1!F89,MucHoTro!$G$5:$G$10,0),1),"")</f>
        <v>#N/A</v>
      </c>
    </row>
    <row r="90" spans="1:14" s="49" customFormat="1" ht="78.75" x14ac:dyDescent="0.2">
      <c r="A90" s="43">
        <v>86</v>
      </c>
      <c r="B90" s="61" t="s">
        <v>123</v>
      </c>
      <c r="C90" s="54" t="s">
        <v>173</v>
      </c>
      <c r="D90" s="54"/>
      <c r="E90" s="54"/>
      <c r="F90" s="44" t="s">
        <v>9</v>
      </c>
      <c r="G90" s="37"/>
      <c r="H90" s="37"/>
      <c r="I90" s="37"/>
      <c r="J90" s="45">
        <f>IF(F90="Q1a",MucHoTro!$H$5,IF(F90="Q1b",MucHoTro!$H$6,IF(F90="Q2",MucHoTro!$H$7,IF(F90="Q3",MucHoTro!$H$8,IF(F90="Q4",MucHoTro!$H$9)))))</f>
        <v>1.2</v>
      </c>
      <c r="K90" s="43" t="b">
        <f>IF(G90="x",MucHoTro!$C$5,IF(H90="x",MucHoTro!$D$5,IF(I90="x",MucHoTro!$E$5)))</f>
        <v>0</v>
      </c>
      <c r="L90" s="46">
        <f t="shared" si="6"/>
        <v>0</v>
      </c>
      <c r="M90" s="47">
        <f t="shared" si="7"/>
        <v>0</v>
      </c>
      <c r="N90" s="49" t="str">
        <f>IF(F90&lt;&gt;"",INDEX(MucHoTro!$B$5:$B$10,MATCH(Sheet1!F90,MucHoTro!$G$5:$G$10,0),1),"")</f>
        <v>Tạp chí trong nhóm Q2 thuộc lĩnh vực nghiên cứu gần nhất của bài báo
(Q2)</v>
      </c>
    </row>
    <row r="91" spans="1:14" s="49" customFormat="1" ht="47.25" x14ac:dyDescent="0.2">
      <c r="A91" s="43">
        <v>87</v>
      </c>
      <c r="B91" s="61" t="s">
        <v>124</v>
      </c>
      <c r="C91" s="54" t="s">
        <v>174</v>
      </c>
      <c r="D91" s="54"/>
      <c r="E91" s="54"/>
      <c r="F91" s="44" t="s">
        <v>9</v>
      </c>
      <c r="G91" s="37"/>
      <c r="H91" s="37"/>
      <c r="I91" s="37"/>
      <c r="J91" s="45">
        <f>IF(F91="Q1a",MucHoTro!$H$5,IF(F91="Q1b",MucHoTro!$H$6,IF(F91="Q2",MucHoTro!$H$7,IF(F91="Q3",MucHoTro!$H$8,IF(F91="Q4",MucHoTro!$H$9)))))</f>
        <v>1.2</v>
      </c>
      <c r="K91" s="43" t="b">
        <f>IF(G91="x",MucHoTro!$C$5,IF(H91="x",MucHoTro!$D$5,IF(I91="x",MucHoTro!$E$5)))</f>
        <v>0</v>
      </c>
      <c r="L91" s="46">
        <f t="shared" si="6"/>
        <v>0</v>
      </c>
      <c r="M91" s="47">
        <f t="shared" si="7"/>
        <v>0</v>
      </c>
      <c r="N91" s="49" t="str">
        <f>IF(F91&lt;&gt;"",INDEX(MucHoTro!$B$5:$B$10,MATCH(Sheet1!F91,MucHoTro!$G$5:$G$10,0),1),"")</f>
        <v>Tạp chí trong nhóm Q2 thuộc lĩnh vực nghiên cứu gần nhất của bài báo
(Q2)</v>
      </c>
    </row>
    <row r="92" spans="1:14" s="49" customFormat="1" ht="78.75" x14ac:dyDescent="0.2">
      <c r="A92" s="43">
        <v>88</v>
      </c>
      <c r="B92" s="61" t="s">
        <v>125</v>
      </c>
      <c r="C92" s="54" t="s">
        <v>263</v>
      </c>
      <c r="D92" s="54"/>
      <c r="E92" s="54"/>
      <c r="F92" s="44" t="s">
        <v>9</v>
      </c>
      <c r="G92" s="37"/>
      <c r="H92" s="37"/>
      <c r="I92" s="37"/>
      <c r="J92" s="45">
        <f>IF(F92="Q1a",MucHoTro!$H$5,IF(F92="Q1b",MucHoTro!$H$6,IF(F92="Q2",MucHoTro!$H$7,IF(F92="Q3",MucHoTro!$H$8,IF(F92="Q4",MucHoTro!$H$9)))))</f>
        <v>1.2</v>
      </c>
      <c r="K92" s="43" t="b">
        <f>IF(G92="x",MucHoTro!$C$5,IF(H92="x",MucHoTro!$D$5,IF(I92="x",MucHoTro!$E$5)))</f>
        <v>0</v>
      </c>
      <c r="L92" s="46">
        <f t="shared" si="6"/>
        <v>0</v>
      </c>
      <c r="M92" s="47">
        <f t="shared" si="7"/>
        <v>0</v>
      </c>
      <c r="N92" s="49" t="str">
        <f>IF(F92&lt;&gt;"",INDEX(MucHoTro!$B$5:$B$10,MATCH(Sheet1!F92,MucHoTro!$G$5:$G$10,0),1),"")</f>
        <v>Tạp chí trong nhóm Q2 thuộc lĩnh vực nghiên cứu gần nhất của bài báo
(Q2)</v>
      </c>
    </row>
    <row r="93" spans="1:14" s="49" customFormat="1" ht="78.75" x14ac:dyDescent="0.2">
      <c r="A93" s="43">
        <v>89</v>
      </c>
      <c r="B93" s="61" t="s">
        <v>126</v>
      </c>
      <c r="C93" s="54" t="s">
        <v>262</v>
      </c>
      <c r="D93" s="54"/>
      <c r="E93" s="54"/>
      <c r="F93" s="44" t="s">
        <v>180</v>
      </c>
      <c r="G93" s="37"/>
      <c r="H93" s="37"/>
      <c r="I93" s="37"/>
      <c r="J93" s="45" t="b">
        <f>IF(F93="Q1a",MucHoTro!$H$5,IF(F93="Q1b",MucHoTro!$H$6,IF(F93="Q2",MucHoTro!$H$7,IF(F93="Q3",MucHoTro!$H$8,IF(F93="Q4",MucHoTro!$H$9)))))</f>
        <v>0</v>
      </c>
      <c r="K93" s="43" t="b">
        <f>IF(G93="x",MucHoTro!$C$5,IF(H93="x",MucHoTro!$D$5,IF(I93="x",MucHoTro!$E$5)))</f>
        <v>0</v>
      </c>
      <c r="L93" s="46">
        <f t="shared" si="6"/>
        <v>0</v>
      </c>
      <c r="M93" s="47">
        <f t="shared" si="7"/>
        <v>0</v>
      </c>
      <c r="N93" s="49" t="e">
        <f>IF(F93&lt;&gt;"",INDEX(MucHoTro!$B$5:$B$10,MATCH(Sheet1!F93,MucHoTro!$G$5:$G$10,0),1),"")</f>
        <v>#N/A</v>
      </c>
    </row>
    <row r="94" spans="1:14" s="49" customFormat="1" ht="63" x14ac:dyDescent="0.2">
      <c r="A94" s="43">
        <v>90</v>
      </c>
      <c r="B94" s="61" t="s">
        <v>127</v>
      </c>
      <c r="C94" s="57" t="s">
        <v>175</v>
      </c>
      <c r="D94" s="57"/>
      <c r="E94" s="57"/>
      <c r="F94" s="44" t="s">
        <v>10</v>
      </c>
      <c r="G94" s="37"/>
      <c r="H94" s="37"/>
      <c r="I94" s="37"/>
      <c r="J94" s="45">
        <f>IF(F94="Q1a",MucHoTro!$H$5,IF(F94="Q1b",MucHoTro!$H$6,IF(F94="Q2",MucHoTro!$H$7,IF(F94="Q3",MucHoTro!$H$8,IF(F94="Q4",MucHoTro!$H$9)))))</f>
        <v>1</v>
      </c>
      <c r="K94" s="43" t="b">
        <f>IF(G94="x",MucHoTro!$C$5,IF(H94="x",MucHoTro!$D$5,IF(I94="x",MucHoTro!$E$5)))</f>
        <v>0</v>
      </c>
      <c r="L94" s="46">
        <f t="shared" si="6"/>
        <v>0</v>
      </c>
      <c r="M94" s="47">
        <f t="shared" si="7"/>
        <v>0</v>
      </c>
      <c r="N94" s="49" t="str">
        <f>IF(F94&lt;&gt;"",INDEX(MucHoTro!$B$5:$B$10,MATCH(Sheet1!F94,MucHoTro!$G$5:$G$10,0),1),"")</f>
        <v>Tạp chí trong nhóm Q3 thuộc lĩnh vực nghiên cứu gần nhất của bài báo
(Q3)</v>
      </c>
    </row>
    <row r="95" spans="1:14" s="49" customFormat="1" ht="47.25" x14ac:dyDescent="0.2">
      <c r="A95" s="43">
        <v>91</v>
      </c>
      <c r="B95" s="61" t="s">
        <v>128</v>
      </c>
      <c r="C95" s="54" t="s">
        <v>176</v>
      </c>
      <c r="D95" s="54"/>
      <c r="E95" s="54"/>
      <c r="F95" s="44" t="s">
        <v>10</v>
      </c>
      <c r="G95" s="37"/>
      <c r="H95" s="37"/>
      <c r="I95" s="37"/>
      <c r="J95" s="45">
        <f>IF(F95="Q1a",MucHoTro!$H$5,IF(F95="Q1b",MucHoTro!$H$6,IF(F95="Q2",MucHoTro!$H$7,IF(F95="Q3",MucHoTro!$H$8,IF(F95="Q4",MucHoTro!$H$9)))))</f>
        <v>1</v>
      </c>
      <c r="K95" s="43" t="b">
        <f>IF(G95="x",MucHoTro!$C$5,IF(H95="x",MucHoTro!$D$5,IF(I95="x",MucHoTro!$E$5)))</f>
        <v>0</v>
      </c>
      <c r="L95" s="46">
        <f t="shared" si="6"/>
        <v>0</v>
      </c>
      <c r="M95" s="47">
        <f t="shared" si="7"/>
        <v>0</v>
      </c>
      <c r="N95" s="49" t="str">
        <f>IF(F95&lt;&gt;"",INDEX(MucHoTro!$B$5:$B$10,MATCH(Sheet1!F95,MucHoTro!$G$5:$G$10,0),1),"")</f>
        <v>Tạp chí trong nhóm Q3 thuộc lĩnh vực nghiên cứu gần nhất của bài báo
(Q3)</v>
      </c>
    </row>
    <row r="96" spans="1:14" s="49" customFormat="1" ht="47.25" x14ac:dyDescent="0.2">
      <c r="A96" s="43">
        <v>92</v>
      </c>
      <c r="B96" s="61" t="s">
        <v>161</v>
      </c>
      <c r="C96" s="65" t="s">
        <v>264</v>
      </c>
      <c r="D96" s="65"/>
      <c r="E96" s="65"/>
      <c r="F96" s="44" t="s">
        <v>182</v>
      </c>
      <c r="G96" s="37"/>
      <c r="H96" s="37"/>
      <c r="I96" s="37"/>
      <c r="J96" s="45" t="b">
        <f>IF(F96="Q1a",MucHoTro!$H$5,IF(F96="Q1b",MucHoTro!$H$6,IF(F96="Q2",MucHoTro!$H$7,IF(F96="Q3",MucHoTro!$H$8,IF(F96="Q4",MucHoTro!$H$9)))))</f>
        <v>0</v>
      </c>
      <c r="K96" s="43" t="b">
        <f>IF(G96="x",MucHoTro!$C$5,IF(H96="x",MucHoTro!$D$5,IF(I96="x",MucHoTro!$E$5)))</f>
        <v>0</v>
      </c>
      <c r="L96" s="46">
        <f t="shared" si="6"/>
        <v>0</v>
      </c>
      <c r="M96" s="47">
        <f t="shared" si="7"/>
        <v>0</v>
      </c>
      <c r="N96" s="49" t="e">
        <f>IF(F96&lt;&gt;"",INDEX(MucHoTro!$B$5:$B$10,MATCH(Sheet1!F96,MucHoTro!$G$5:$G$10,0),1),"")</f>
        <v>#N/A</v>
      </c>
    </row>
    <row r="97" spans="1:14" s="49" customFormat="1" ht="63" x14ac:dyDescent="0.2">
      <c r="A97" s="43">
        <v>93</v>
      </c>
      <c r="B97" s="61" t="s">
        <v>129</v>
      </c>
      <c r="C97" s="54" t="s">
        <v>265</v>
      </c>
      <c r="D97" s="54"/>
      <c r="E97" s="54"/>
      <c r="F97" s="44" t="s">
        <v>43</v>
      </c>
      <c r="G97" s="37"/>
      <c r="H97" s="37"/>
      <c r="I97" s="37"/>
      <c r="J97" s="45">
        <f>IF(F97="Q1a",MucHoTro!$H$5,IF(F97="Q1b",MucHoTro!$H$6,IF(F97="Q2",MucHoTro!$H$7,IF(F97="Q3",MucHoTro!$H$8,IF(F97="Q4",MucHoTro!$H$9)))))</f>
        <v>2.23</v>
      </c>
      <c r="K97" s="43" t="b">
        <f>IF(G97="x",MucHoTro!$C$5,IF(H97="x",MucHoTro!$D$5,IF(I97="x",MucHoTro!$E$5)))</f>
        <v>0</v>
      </c>
      <c r="L97" s="46">
        <f t="shared" si="6"/>
        <v>0</v>
      </c>
      <c r="M97" s="47">
        <f t="shared" si="7"/>
        <v>0</v>
      </c>
      <c r="N97" s="49" t="str">
        <f>IF(F97&lt;&gt;"",INDEX(MucHoTro!$B$5:$B$10,MATCH(Sheet1!F97,MucHoTro!$G$5:$G$10,0),1),"")</f>
        <v>Tạp chí nằm trong Top 30% tạp chí đứng đầu lĩnh vực nghiên cứu gần nhất của bài báo
(Q1a)</v>
      </c>
    </row>
    <row r="98" spans="1:14" s="49" customFormat="1" ht="63" x14ac:dyDescent="0.2">
      <c r="A98" s="43">
        <v>94</v>
      </c>
      <c r="B98" s="61" t="s">
        <v>130</v>
      </c>
      <c r="C98" s="64" t="s">
        <v>266</v>
      </c>
      <c r="D98" s="64"/>
      <c r="E98" s="64"/>
      <c r="F98" s="44" t="s">
        <v>9</v>
      </c>
      <c r="G98" s="37"/>
      <c r="H98" s="37"/>
      <c r="I98" s="37"/>
      <c r="J98" s="45">
        <f>IF(F98="Q1a",MucHoTro!$H$5,IF(F98="Q1b",MucHoTro!$H$6,IF(F98="Q2",MucHoTro!$H$7,IF(F98="Q3",MucHoTro!$H$8,IF(F98="Q4",MucHoTro!$H$9)))))</f>
        <v>1.2</v>
      </c>
      <c r="K98" s="43" t="b">
        <f>IF(G98="x",MucHoTro!$C$5,IF(H98="x",MucHoTro!$D$5,IF(I98="x",MucHoTro!$E$5)))</f>
        <v>0</v>
      </c>
      <c r="L98" s="46">
        <f t="shared" si="6"/>
        <v>0</v>
      </c>
      <c r="M98" s="47">
        <f t="shared" si="7"/>
        <v>0</v>
      </c>
      <c r="N98" s="49" t="str">
        <f>IF(F98&lt;&gt;"",INDEX(MucHoTro!$B$5:$B$10,MATCH(Sheet1!F98,MucHoTro!$G$5:$G$10,0),1),"")</f>
        <v>Tạp chí trong nhóm Q2 thuộc lĩnh vực nghiên cứu gần nhất của bài báo
(Q2)</v>
      </c>
    </row>
    <row r="99" spans="1:14" s="49" customFormat="1" ht="63" x14ac:dyDescent="0.2">
      <c r="A99" s="43">
        <v>95</v>
      </c>
      <c r="B99" s="61" t="s">
        <v>131</v>
      </c>
      <c r="C99" s="64" t="s">
        <v>267</v>
      </c>
      <c r="D99" s="64"/>
      <c r="E99" s="64"/>
      <c r="F99" s="44" t="s">
        <v>180</v>
      </c>
      <c r="G99" s="37"/>
      <c r="H99" s="37"/>
      <c r="I99" s="37"/>
      <c r="J99" s="45" t="b">
        <f>IF(F99="Q1a",MucHoTro!$H$5,IF(F99="Q1b",MucHoTro!$H$6,IF(F99="Q2",MucHoTro!$H$7,IF(F99="Q3",MucHoTro!$H$8,IF(F99="Q4",MucHoTro!$H$9)))))</f>
        <v>0</v>
      </c>
      <c r="K99" s="43" t="b">
        <f>IF(G99="x",MucHoTro!$C$5,IF(H99="x",MucHoTro!$D$5,IF(I99="x",MucHoTro!$E$5)))</f>
        <v>0</v>
      </c>
      <c r="L99" s="46">
        <f t="shared" si="6"/>
        <v>0</v>
      </c>
      <c r="M99" s="47">
        <f t="shared" si="7"/>
        <v>0</v>
      </c>
      <c r="N99" s="49" t="e">
        <f>IF(F99&lt;&gt;"",INDEX(MucHoTro!$B$5:$B$10,MATCH(Sheet1!F99,MucHoTro!$G$5:$G$10,0),1),"")</f>
        <v>#N/A</v>
      </c>
    </row>
    <row r="100" spans="1:14" s="49" customFormat="1" ht="63" x14ac:dyDescent="0.2">
      <c r="A100" s="43">
        <v>96</v>
      </c>
      <c r="B100" s="58" t="s">
        <v>132</v>
      </c>
      <c r="C100" s="64" t="s">
        <v>268</v>
      </c>
      <c r="D100" s="64"/>
      <c r="E100" s="64"/>
      <c r="F100" s="44" t="s">
        <v>180</v>
      </c>
      <c r="G100" s="37"/>
      <c r="H100" s="37"/>
      <c r="I100" s="37"/>
      <c r="J100" s="45" t="b">
        <f>IF(F100="Q1a",MucHoTro!$H$5,IF(F100="Q1b",MucHoTro!$H$6,IF(F100="Q2",MucHoTro!$H$7,IF(F100="Q3",MucHoTro!$H$8,IF(F100="Q4",MucHoTro!$H$9)))))</f>
        <v>0</v>
      </c>
      <c r="K100" s="43" t="b">
        <f>IF(G100="x",MucHoTro!$C$5,IF(H100="x",MucHoTro!$D$5,IF(I100="x",MucHoTro!$E$5)))</f>
        <v>0</v>
      </c>
      <c r="L100" s="46">
        <f t="shared" si="6"/>
        <v>0</v>
      </c>
      <c r="M100" s="47">
        <f t="shared" si="7"/>
        <v>0</v>
      </c>
      <c r="N100" s="49" t="e">
        <f>IF(F100&lt;&gt;"",INDEX(MucHoTro!$B$5:$B$10,MATCH(Sheet1!F100,MucHoTro!$G$5:$G$10,0),1),"")</f>
        <v>#N/A</v>
      </c>
    </row>
    <row r="101" spans="1:14" s="49" customFormat="1" ht="63" x14ac:dyDescent="0.2">
      <c r="A101" s="43">
        <v>97</v>
      </c>
      <c r="B101" s="61" t="s">
        <v>133</v>
      </c>
      <c r="C101" s="57" t="s">
        <v>269</v>
      </c>
      <c r="D101" s="57"/>
      <c r="E101" s="57"/>
      <c r="F101" s="44" t="s">
        <v>9</v>
      </c>
      <c r="G101" s="37"/>
      <c r="H101" s="37"/>
      <c r="I101" s="37"/>
      <c r="J101" s="45">
        <f>IF(F101="Q1a",MucHoTro!$H$5,IF(F101="Q1b",MucHoTro!$H$6,IF(F101="Q2",MucHoTro!$H$7,IF(F101="Q3",MucHoTro!$H$8,IF(F101="Q4",MucHoTro!$H$9)))))</f>
        <v>1.2</v>
      </c>
      <c r="K101" s="43" t="b">
        <f>IF(G101="x",MucHoTro!$C$5,IF(H101="x",MucHoTro!$D$5,IF(I101="x",MucHoTro!$E$5)))</f>
        <v>0</v>
      </c>
      <c r="L101" s="46">
        <f t="shared" si="6"/>
        <v>0</v>
      </c>
      <c r="M101" s="47">
        <f t="shared" si="7"/>
        <v>0</v>
      </c>
      <c r="N101" s="49" t="str">
        <f>IF(F101&lt;&gt;"",INDEX(MucHoTro!$B$5:$B$10,MATCH(Sheet1!F101,MucHoTro!$G$5:$G$10,0),1),"")</f>
        <v>Tạp chí trong nhóm Q2 thuộc lĩnh vực nghiên cứu gần nhất của bài báo
(Q2)</v>
      </c>
    </row>
    <row r="102" spans="1:14" s="49" customFormat="1" ht="47.25" x14ac:dyDescent="0.2">
      <c r="A102" s="43">
        <v>98</v>
      </c>
      <c r="B102" s="61" t="s">
        <v>134</v>
      </c>
      <c r="C102" s="64" t="s">
        <v>270</v>
      </c>
      <c r="D102" s="64"/>
      <c r="E102" s="64"/>
      <c r="F102" s="44" t="s">
        <v>180</v>
      </c>
      <c r="G102" s="37"/>
      <c r="H102" s="37"/>
      <c r="I102" s="37"/>
      <c r="J102" s="45" t="b">
        <f>IF(F102="Q1a",MucHoTro!$H$5,IF(F102="Q1b",MucHoTro!$H$6,IF(F102="Q2",MucHoTro!$H$7,IF(F102="Q3",MucHoTro!$H$8,IF(F102="Q4",MucHoTro!$H$9)))))</f>
        <v>0</v>
      </c>
      <c r="K102" s="43" t="b">
        <f>IF(G102="x",MucHoTro!$C$5,IF(H102="x",MucHoTro!$D$5,IF(I102="x",MucHoTro!$E$5)))</f>
        <v>0</v>
      </c>
      <c r="L102" s="46">
        <f t="shared" si="6"/>
        <v>0</v>
      </c>
      <c r="M102" s="47">
        <f t="shared" si="7"/>
        <v>0</v>
      </c>
      <c r="N102" s="49" t="e">
        <f>IF(F102&lt;&gt;"",INDEX(MucHoTro!$B$5:$B$10,MATCH(Sheet1!F102,MucHoTro!$G$5:$G$10,0),1),"")</f>
        <v>#N/A</v>
      </c>
    </row>
    <row r="103" spans="1:14" s="49" customFormat="1" ht="31.5" x14ac:dyDescent="0.2">
      <c r="A103" s="43">
        <v>99</v>
      </c>
      <c r="B103" s="61" t="s">
        <v>135</v>
      </c>
      <c r="C103" s="57" t="s">
        <v>271</v>
      </c>
      <c r="D103" s="57"/>
      <c r="E103" s="57"/>
      <c r="F103" s="44" t="s">
        <v>180</v>
      </c>
      <c r="G103" s="37"/>
      <c r="H103" s="37"/>
      <c r="I103" s="37"/>
      <c r="J103" s="45" t="b">
        <f>IF(F103="Q1a",MucHoTro!$H$5,IF(F103="Q1b",MucHoTro!$H$6,IF(F103="Q2",MucHoTro!$H$7,IF(F103="Q3",MucHoTro!$H$8,IF(F103="Q4",MucHoTro!$H$9)))))</f>
        <v>0</v>
      </c>
      <c r="K103" s="43" t="b">
        <f>IF(G103="x",MucHoTro!$C$5,IF(H103="x",MucHoTro!$D$5,IF(I103="x",MucHoTro!$E$5)))</f>
        <v>0</v>
      </c>
      <c r="L103" s="46">
        <f t="shared" si="6"/>
        <v>0</v>
      </c>
      <c r="M103" s="47">
        <f t="shared" si="7"/>
        <v>0</v>
      </c>
      <c r="N103" s="49" t="e">
        <f>IF(F103&lt;&gt;"",INDEX(MucHoTro!$B$5:$B$10,MATCH(Sheet1!F103,MucHoTro!$G$5:$G$10,0),1),"")</f>
        <v>#N/A</v>
      </c>
    </row>
    <row r="104" spans="1:14" s="49" customFormat="1" ht="63" x14ac:dyDescent="0.2">
      <c r="A104" s="43">
        <v>100</v>
      </c>
      <c r="B104" s="58" t="s">
        <v>136</v>
      </c>
      <c r="C104" s="57" t="s">
        <v>272</v>
      </c>
      <c r="D104" s="57"/>
      <c r="E104" s="57"/>
      <c r="F104" s="62" t="s">
        <v>180</v>
      </c>
      <c r="G104" s="37"/>
      <c r="H104" s="37"/>
      <c r="I104" s="37"/>
      <c r="J104" s="45" t="b">
        <f>IF(F104="Q1a",MucHoTro!$H$5,IF(F104="Q1b",MucHoTro!$H$6,IF(F104="Q2",MucHoTro!$H$7,IF(F104="Q3",MucHoTro!$H$8,IF(F104="Q4",MucHoTro!$H$9)))))</f>
        <v>0</v>
      </c>
      <c r="K104" s="43" t="b">
        <f>IF(G104="x",MucHoTro!$C$5,IF(H104="x",MucHoTro!$D$5,IF(I104="x",MucHoTro!$E$5)))</f>
        <v>0</v>
      </c>
      <c r="L104" s="46">
        <f t="shared" si="6"/>
        <v>0</v>
      </c>
      <c r="M104" s="47">
        <f t="shared" si="7"/>
        <v>0</v>
      </c>
      <c r="N104" s="49" t="e">
        <f>IF(F104&lt;&gt;"",INDEX(MucHoTro!$B$5:$B$10,MATCH(Sheet1!F104,MucHoTro!$G$5:$G$10,0),1),"")</f>
        <v>#N/A</v>
      </c>
    </row>
    <row r="105" spans="1:14" s="49" customFormat="1" ht="63" x14ac:dyDescent="0.2">
      <c r="A105" s="43">
        <v>101</v>
      </c>
      <c r="B105" s="61" t="s">
        <v>137</v>
      </c>
      <c r="C105" s="64" t="s">
        <v>273</v>
      </c>
      <c r="D105" s="64"/>
      <c r="E105" s="64"/>
      <c r="F105" s="62" t="s">
        <v>9</v>
      </c>
      <c r="G105" s="37"/>
      <c r="H105" s="37"/>
      <c r="I105" s="37"/>
      <c r="J105" s="45">
        <f>IF(F105="Q1a",MucHoTro!$H$5,IF(F105="Q1b",MucHoTro!$H$6,IF(F105="Q2",MucHoTro!$H$7,IF(F105="Q3",MucHoTro!$H$8,IF(F105="Q4",MucHoTro!$H$9)))))</f>
        <v>1.2</v>
      </c>
      <c r="K105" s="43" t="b">
        <f>IF(G105="x",MucHoTro!$C$5,IF(H105="x",MucHoTro!$D$5,IF(I105="x",MucHoTro!$E$5)))</f>
        <v>0</v>
      </c>
      <c r="L105" s="46">
        <f t="shared" si="6"/>
        <v>0</v>
      </c>
      <c r="M105" s="47">
        <f t="shared" si="7"/>
        <v>0</v>
      </c>
      <c r="N105" s="49" t="str">
        <f>IF(F105&lt;&gt;"",INDEX(MucHoTro!$B$5:$B$10,MATCH(Sheet1!F105,MucHoTro!$G$5:$G$10,0),1),"")</f>
        <v>Tạp chí trong nhóm Q2 thuộc lĩnh vực nghiên cứu gần nhất của bài báo
(Q2)</v>
      </c>
    </row>
    <row r="106" spans="1:14" s="49" customFormat="1" ht="47.25" x14ac:dyDescent="0.2">
      <c r="A106" s="43">
        <v>102</v>
      </c>
      <c r="B106" s="61" t="s">
        <v>138</v>
      </c>
      <c r="C106" s="64" t="s">
        <v>274</v>
      </c>
      <c r="D106" s="64"/>
      <c r="E106" s="64"/>
      <c r="F106" s="62" t="s">
        <v>10</v>
      </c>
      <c r="G106" s="37"/>
      <c r="H106" s="37"/>
      <c r="I106" s="37"/>
      <c r="J106" s="45">
        <f>IF(F106="Q1a",MucHoTro!$H$5,IF(F106="Q1b",MucHoTro!$H$6,IF(F106="Q2",MucHoTro!$H$7,IF(F106="Q3",MucHoTro!$H$8,IF(F106="Q4",MucHoTro!$H$9)))))</f>
        <v>1</v>
      </c>
      <c r="K106" s="43" t="b">
        <f>IF(G106="x",MucHoTro!$C$5,IF(H106="x",MucHoTro!$D$5,IF(I106="x",MucHoTro!$E$5)))</f>
        <v>0</v>
      </c>
      <c r="L106" s="46">
        <f t="shared" si="6"/>
        <v>0</v>
      </c>
      <c r="M106" s="47">
        <f t="shared" si="7"/>
        <v>0</v>
      </c>
      <c r="N106" s="49" t="str">
        <f>IF(F106&lt;&gt;"",INDEX(MucHoTro!$B$5:$B$10,MATCH(Sheet1!F106,MucHoTro!$G$5:$G$10,0),1),"")</f>
        <v>Tạp chí trong nhóm Q3 thuộc lĩnh vực nghiên cứu gần nhất của bài báo
(Q3)</v>
      </c>
    </row>
    <row r="107" spans="1:14" s="49" customFormat="1" ht="47.25" x14ac:dyDescent="0.2">
      <c r="A107" s="43">
        <v>103</v>
      </c>
      <c r="B107" s="61" t="s">
        <v>139</v>
      </c>
      <c r="C107" s="57" t="s">
        <v>177</v>
      </c>
      <c r="D107" s="57"/>
      <c r="E107" s="57"/>
      <c r="F107" s="62" t="s">
        <v>180</v>
      </c>
      <c r="G107" s="37"/>
      <c r="H107" s="37"/>
      <c r="I107" s="37"/>
      <c r="J107" s="45" t="b">
        <f>IF(F107="Q1a",MucHoTro!$H$5,IF(F107="Q1b",MucHoTro!$H$6,IF(F107="Q2",MucHoTro!$H$7,IF(F107="Q3",MucHoTro!$H$8,IF(F107="Q4",MucHoTro!$H$9)))))</f>
        <v>0</v>
      </c>
      <c r="K107" s="43" t="b">
        <f>IF(G107="x",MucHoTro!$C$5,IF(H107="x",MucHoTro!$D$5,IF(I107="x",MucHoTro!$E$5)))</f>
        <v>0</v>
      </c>
      <c r="L107" s="46">
        <f t="shared" si="6"/>
        <v>0</v>
      </c>
      <c r="M107" s="47">
        <f t="shared" si="7"/>
        <v>0</v>
      </c>
      <c r="N107" s="49" t="e">
        <f>IF(F107&lt;&gt;"",INDEX(MucHoTro!$B$5:$B$10,MATCH(Sheet1!F107,MucHoTro!$G$5:$G$10,0),1),"")</f>
        <v>#N/A</v>
      </c>
    </row>
    <row r="108" spans="1:14" s="49" customFormat="1" ht="47.25" x14ac:dyDescent="0.2">
      <c r="A108" s="43">
        <v>104</v>
      </c>
      <c r="B108" s="61" t="s">
        <v>140</v>
      </c>
      <c r="C108" s="57" t="s">
        <v>178</v>
      </c>
      <c r="D108" s="57"/>
      <c r="E108" s="57"/>
      <c r="F108" s="62" t="s">
        <v>180</v>
      </c>
      <c r="G108" s="37"/>
      <c r="H108" s="37"/>
      <c r="I108" s="37"/>
      <c r="J108" s="45" t="b">
        <f>IF(F108="Q1a",MucHoTro!$H$5,IF(F108="Q1b",MucHoTro!$H$6,IF(F108="Q2",MucHoTro!$H$7,IF(F108="Q3",MucHoTro!$H$8,IF(F108="Q4",MucHoTro!$H$9)))))</f>
        <v>0</v>
      </c>
      <c r="K108" s="43" t="b">
        <f>IF(G108="x",MucHoTro!$C$5,IF(H108="x",MucHoTro!$D$5,IF(I108="x",MucHoTro!$E$5)))</f>
        <v>0</v>
      </c>
      <c r="L108" s="46">
        <f t="shared" si="6"/>
        <v>0</v>
      </c>
      <c r="M108" s="47">
        <f t="shared" si="7"/>
        <v>0</v>
      </c>
      <c r="N108" s="49" t="e">
        <f>IF(F108&lt;&gt;"",INDEX(MucHoTro!$B$5:$B$10,MATCH(Sheet1!F108,MucHoTro!$G$5:$G$10,0),1),"")</f>
        <v>#N/A</v>
      </c>
    </row>
    <row r="109" spans="1:14" s="49" customFormat="1" ht="47.25" x14ac:dyDescent="0.2">
      <c r="A109" s="43">
        <v>105</v>
      </c>
      <c r="B109" s="61" t="s">
        <v>141</v>
      </c>
      <c r="C109" s="64" t="s">
        <v>275</v>
      </c>
      <c r="D109" s="64"/>
      <c r="E109" s="64"/>
      <c r="F109" s="62" t="s">
        <v>10</v>
      </c>
      <c r="G109" s="37"/>
      <c r="H109" s="37"/>
      <c r="I109" s="37"/>
      <c r="J109" s="45">
        <f>IF(F109="Q1a",MucHoTro!$H$5,IF(F109="Q1b",MucHoTro!$H$6,IF(F109="Q2",MucHoTro!$H$7,IF(F109="Q3",MucHoTro!$H$8,IF(F109="Q4",MucHoTro!$H$9)))))</f>
        <v>1</v>
      </c>
      <c r="K109" s="43" t="b">
        <f>IF(G109="x",MucHoTro!$C$5,IF(H109="x",MucHoTro!$D$5,IF(I109="x",MucHoTro!$E$5)))</f>
        <v>0</v>
      </c>
      <c r="L109" s="46">
        <f t="shared" si="6"/>
        <v>0</v>
      </c>
      <c r="M109" s="47">
        <f t="shared" si="7"/>
        <v>0</v>
      </c>
      <c r="N109" s="49" t="str">
        <f>IF(F109&lt;&gt;"",INDEX(MucHoTro!$B$5:$B$10,MATCH(Sheet1!F109,MucHoTro!$G$5:$G$10,0),1),"")</f>
        <v>Tạp chí trong nhóm Q3 thuộc lĩnh vực nghiên cứu gần nhất của bài báo
(Q3)</v>
      </c>
    </row>
    <row r="110" spans="1:14" s="49" customFormat="1" ht="63" x14ac:dyDescent="0.2">
      <c r="A110" s="43">
        <v>106</v>
      </c>
      <c r="B110" s="61" t="s">
        <v>142</v>
      </c>
      <c r="C110" s="68" t="s">
        <v>276</v>
      </c>
      <c r="D110" s="68"/>
      <c r="E110" s="68"/>
      <c r="F110" s="62" t="s">
        <v>10</v>
      </c>
      <c r="G110" s="37"/>
      <c r="H110" s="37"/>
      <c r="I110" s="37"/>
      <c r="J110" s="45">
        <f>IF(F110="Q1a",MucHoTro!$H$5,IF(F110="Q1b",MucHoTro!$H$6,IF(F110="Q2",MucHoTro!$H$7,IF(F110="Q3",MucHoTro!$H$8,IF(F110="Q4",MucHoTro!$H$9)))))</f>
        <v>1</v>
      </c>
      <c r="K110" s="43" t="b">
        <f>IF(G110="x",MucHoTro!$C$5,IF(H110="x",MucHoTro!$D$5,IF(I110="x",MucHoTro!$E$5)))</f>
        <v>0</v>
      </c>
      <c r="L110" s="46">
        <f t="shared" si="6"/>
        <v>0</v>
      </c>
      <c r="M110" s="47">
        <f t="shared" si="7"/>
        <v>0</v>
      </c>
      <c r="N110" s="49" t="str">
        <f>IF(F110&lt;&gt;"",INDEX(MucHoTro!$B$5:$B$10,MATCH(Sheet1!F110,MucHoTro!$G$5:$G$10,0),1),"")</f>
        <v>Tạp chí trong nhóm Q3 thuộc lĩnh vực nghiên cứu gần nhất của bài báo
(Q3)</v>
      </c>
    </row>
    <row r="111" spans="1:14" s="49" customFormat="1" ht="63" x14ac:dyDescent="0.2">
      <c r="A111" s="43">
        <v>107</v>
      </c>
      <c r="B111" s="61" t="s">
        <v>143</v>
      </c>
      <c r="C111" s="64" t="s">
        <v>277</v>
      </c>
      <c r="D111" s="64"/>
      <c r="E111" s="64"/>
      <c r="F111" s="62" t="s">
        <v>180</v>
      </c>
      <c r="G111" s="37"/>
      <c r="H111" s="37"/>
      <c r="I111" s="37"/>
      <c r="J111" s="45" t="b">
        <f>IF(F111="Q1a",MucHoTro!$H$5,IF(F111="Q1b",MucHoTro!$H$6,IF(F111="Q2",MucHoTro!$H$7,IF(F111="Q3",MucHoTro!$H$8,IF(F111="Q4",MucHoTro!$H$9)))))</f>
        <v>0</v>
      </c>
      <c r="K111" s="43" t="b">
        <f>IF(G111="x",MucHoTro!$C$5,IF(H111="x",MucHoTro!$D$5,IF(I111="x",MucHoTro!$E$5)))</f>
        <v>0</v>
      </c>
      <c r="L111" s="46">
        <f t="shared" si="6"/>
        <v>0</v>
      </c>
      <c r="M111" s="47">
        <f t="shared" si="7"/>
        <v>0</v>
      </c>
      <c r="N111" s="49" t="e">
        <f>IF(F111&lt;&gt;"",INDEX(MucHoTro!$B$5:$B$10,MATCH(Sheet1!F111,MucHoTro!$G$5:$G$10,0),1),"")</f>
        <v>#N/A</v>
      </c>
    </row>
    <row r="112" spans="1:14" s="49" customFormat="1" ht="63" x14ac:dyDescent="0.2">
      <c r="A112" s="43">
        <v>108</v>
      </c>
      <c r="B112" s="61" t="s">
        <v>162</v>
      </c>
      <c r="C112" s="54" t="s">
        <v>278</v>
      </c>
      <c r="D112" s="54"/>
      <c r="E112" s="54"/>
      <c r="F112" s="62" t="s">
        <v>180</v>
      </c>
      <c r="G112" s="37"/>
      <c r="H112" s="37"/>
      <c r="I112" s="37"/>
      <c r="J112" s="45" t="b">
        <f>IF(F112="Q1a",MucHoTro!$H$5,IF(F112="Q1b",MucHoTro!$H$6,IF(F112="Q2",MucHoTro!$H$7,IF(F112="Q3",MucHoTro!$H$8,IF(F112="Q4",MucHoTro!$H$9)))))</f>
        <v>0</v>
      </c>
      <c r="K112" s="43" t="b">
        <f>IF(G112="x",MucHoTro!$C$5,IF(H112="x",MucHoTro!$D$5,IF(I112="x",MucHoTro!$E$5)))</f>
        <v>0</v>
      </c>
      <c r="L112" s="46">
        <f t="shared" si="6"/>
        <v>0</v>
      </c>
      <c r="M112" s="47">
        <f t="shared" si="7"/>
        <v>0</v>
      </c>
      <c r="N112" s="49" t="e">
        <f>IF(F112&lt;&gt;"",INDEX(MucHoTro!$B$5:$B$10,MATCH(Sheet1!F112,MucHoTro!$G$5:$G$10,0),1),"")</f>
        <v>#N/A</v>
      </c>
    </row>
    <row r="113" spans="1:15" s="49" customFormat="1" ht="78.75" x14ac:dyDescent="0.2">
      <c r="A113" s="43">
        <v>109</v>
      </c>
      <c r="B113" s="61" t="s">
        <v>144</v>
      </c>
      <c r="C113" s="54" t="s">
        <v>279</v>
      </c>
      <c r="D113" s="54"/>
      <c r="E113" s="54"/>
      <c r="F113" s="62" t="s">
        <v>10</v>
      </c>
      <c r="G113" s="37"/>
      <c r="H113" s="37"/>
      <c r="I113" s="37"/>
      <c r="J113" s="45">
        <f>IF(F113="Q1a",MucHoTro!$H$5,IF(F113="Q1b",MucHoTro!$H$6,IF(F113="Q2",MucHoTro!$H$7,IF(F113="Q3",MucHoTro!$H$8,IF(F113="Q4",MucHoTro!$H$9)))))</f>
        <v>1</v>
      </c>
      <c r="K113" s="43" t="b">
        <f>IF(G113="x",MucHoTro!$C$5,IF(H113="x",MucHoTro!$D$5,IF(I113="x",MucHoTro!$E$5)))</f>
        <v>0</v>
      </c>
      <c r="L113" s="46">
        <f t="shared" si="6"/>
        <v>0</v>
      </c>
      <c r="M113" s="47">
        <f t="shared" si="7"/>
        <v>0</v>
      </c>
      <c r="N113" s="49" t="str">
        <f>IF(F113&lt;&gt;"",INDEX(MucHoTro!$B$5:$B$10,MATCH(Sheet1!F113,MucHoTro!$G$5:$G$10,0),1),"")</f>
        <v>Tạp chí trong nhóm Q3 thuộc lĩnh vực nghiên cứu gần nhất của bài báo
(Q3)</v>
      </c>
    </row>
    <row r="114" spans="1:15" s="49" customFormat="1" ht="63" x14ac:dyDescent="0.2">
      <c r="A114" s="43">
        <v>110</v>
      </c>
      <c r="B114" s="58" t="s">
        <v>145</v>
      </c>
      <c r="C114" s="57" t="s">
        <v>280</v>
      </c>
      <c r="D114" s="57"/>
      <c r="E114" s="57"/>
      <c r="F114" s="62" t="s">
        <v>180</v>
      </c>
      <c r="G114" s="37"/>
      <c r="H114" s="37"/>
      <c r="I114" s="37"/>
      <c r="J114" s="45" t="b">
        <f>IF(F114="Q1a",MucHoTro!$H$5,IF(F114="Q1b",MucHoTro!$H$6,IF(F114="Q2",MucHoTro!$H$7,IF(F114="Q3",MucHoTro!$H$8,IF(F114="Q4",MucHoTro!$H$9)))))</f>
        <v>0</v>
      </c>
      <c r="K114" s="43" t="b">
        <f>IF(G114="x",MucHoTro!$C$5,IF(H114="x",MucHoTro!$D$5,IF(I114="x",MucHoTro!$E$5)))</f>
        <v>0</v>
      </c>
      <c r="L114" s="46">
        <f t="shared" si="6"/>
        <v>0</v>
      </c>
      <c r="M114" s="47">
        <f t="shared" si="7"/>
        <v>0</v>
      </c>
      <c r="N114" s="49" t="e">
        <f>IF(F114&lt;&gt;"",INDEX(MucHoTro!$B$5:$B$10,MATCH(Sheet1!F114,MucHoTro!$G$5:$G$10,0),1),"")</f>
        <v>#N/A</v>
      </c>
    </row>
    <row r="115" spans="1:15" s="49" customFormat="1" ht="63" x14ac:dyDescent="0.2">
      <c r="A115" s="43">
        <v>111</v>
      </c>
      <c r="B115" s="58" t="s">
        <v>146</v>
      </c>
      <c r="C115" s="57" t="s">
        <v>281</v>
      </c>
      <c r="D115" s="57"/>
      <c r="E115" s="57"/>
      <c r="F115" s="62" t="s">
        <v>180</v>
      </c>
      <c r="G115" s="37"/>
      <c r="H115" s="37"/>
      <c r="I115" s="37"/>
      <c r="J115" s="45" t="b">
        <f>IF(F115="Q1a",MucHoTro!$H$5,IF(F115="Q1b",MucHoTro!$H$6,IF(F115="Q2",MucHoTro!$H$7,IF(F115="Q3",MucHoTro!$H$8,IF(F115="Q4",MucHoTro!$H$9)))))</f>
        <v>0</v>
      </c>
      <c r="K115" s="43" t="b">
        <f>IF(G115="x",MucHoTro!$C$5,IF(H115="x",MucHoTro!$D$5,IF(I115="x",MucHoTro!$E$5)))</f>
        <v>0</v>
      </c>
      <c r="L115" s="46">
        <f t="shared" si="6"/>
        <v>0</v>
      </c>
      <c r="M115" s="47">
        <f t="shared" si="7"/>
        <v>0</v>
      </c>
      <c r="N115" s="49" t="e">
        <f>IF(F115&lt;&gt;"",INDEX(MucHoTro!$B$5:$B$10,MATCH(Sheet1!F115,MucHoTro!$G$5:$G$10,0),1),"")</f>
        <v>#N/A</v>
      </c>
    </row>
    <row r="116" spans="1:15" s="49" customFormat="1" ht="110.25" x14ac:dyDescent="0.2">
      <c r="A116" s="43">
        <v>112</v>
      </c>
      <c r="B116" s="61" t="s">
        <v>147</v>
      </c>
      <c r="C116" s="57" t="s">
        <v>282</v>
      </c>
      <c r="D116" s="57"/>
      <c r="E116" s="57"/>
      <c r="F116" s="62" t="s">
        <v>180</v>
      </c>
      <c r="G116" s="37"/>
      <c r="H116" s="37"/>
      <c r="I116" s="37"/>
      <c r="J116" s="45" t="b">
        <f>IF(F116="Q1a",MucHoTro!$H$5,IF(F116="Q1b",MucHoTro!$H$6,IF(F116="Q2",MucHoTro!$H$7,IF(F116="Q3",MucHoTro!$H$8,IF(F116="Q4",MucHoTro!$H$9)))))</f>
        <v>0</v>
      </c>
      <c r="K116" s="43" t="b">
        <f>IF(G116="x",MucHoTro!$C$5,IF(H116="x",MucHoTro!$D$5,IF(I116="x",MucHoTro!$E$5)))</f>
        <v>0</v>
      </c>
      <c r="L116" s="46">
        <f t="shared" si="6"/>
        <v>0</v>
      </c>
      <c r="M116" s="47">
        <f t="shared" si="7"/>
        <v>0</v>
      </c>
      <c r="N116" s="49" t="e">
        <f>IF(F116&lt;&gt;"",INDEX(MucHoTro!$B$5:$B$10,MATCH(Sheet1!F116,MucHoTro!$G$5:$G$10,0),1),"")</f>
        <v>#N/A</v>
      </c>
    </row>
    <row r="117" spans="1:15" s="49" customFormat="1" ht="63" x14ac:dyDescent="0.2">
      <c r="A117" s="43">
        <v>113</v>
      </c>
      <c r="B117" s="61" t="s">
        <v>148</v>
      </c>
      <c r="C117" s="54" t="s">
        <v>283</v>
      </c>
      <c r="D117" s="54"/>
      <c r="E117" s="54"/>
      <c r="F117" s="62" t="s">
        <v>180</v>
      </c>
      <c r="G117" s="37"/>
      <c r="H117" s="37"/>
      <c r="I117" s="37"/>
      <c r="J117" s="45" t="b">
        <f>IF(F117="Q1a",MucHoTro!$H$5,IF(F117="Q1b",MucHoTro!$H$6,IF(F117="Q2",MucHoTro!$H$7,IF(F117="Q3",MucHoTro!$H$8,IF(F117="Q4",MucHoTro!$H$9)))))</f>
        <v>0</v>
      </c>
      <c r="K117" s="43" t="b">
        <f>IF(G117="x",MucHoTro!$C$5,IF(H117="x",MucHoTro!$D$5,IF(I117="x",MucHoTro!$E$5)))</f>
        <v>0</v>
      </c>
      <c r="L117" s="46">
        <f t="shared" si="6"/>
        <v>0</v>
      </c>
      <c r="M117" s="47">
        <f t="shared" si="7"/>
        <v>0</v>
      </c>
      <c r="N117" s="49" t="e">
        <f>IF(F117&lt;&gt;"",INDEX(MucHoTro!$B$5:$B$10,MATCH(Sheet1!F117,MucHoTro!$G$5:$G$10,0),1),"")</f>
        <v>#N/A</v>
      </c>
    </row>
    <row r="118" spans="1:15" s="49" customFormat="1" ht="63" x14ac:dyDescent="0.2">
      <c r="A118" s="43">
        <v>114</v>
      </c>
      <c r="B118" s="61" t="s">
        <v>149</v>
      </c>
      <c r="C118" s="54" t="s">
        <v>284</v>
      </c>
      <c r="D118" s="54"/>
      <c r="E118" s="54"/>
      <c r="F118" s="44" t="s">
        <v>9</v>
      </c>
      <c r="G118" s="37"/>
      <c r="H118" s="37"/>
      <c r="I118" s="37"/>
      <c r="J118" s="45">
        <f>IF(F118="Q1a",MucHoTro!$H$5,IF(F118="Q1b",MucHoTro!$H$6,IF(F118="Q2",MucHoTro!$H$7,IF(F118="Q3",MucHoTro!$H$8,IF(F118="Q4",MucHoTro!$H$9)))))</f>
        <v>1.2</v>
      </c>
      <c r="K118" s="43" t="b">
        <f>IF(G118="x",MucHoTro!$C$5,IF(H118="x",MucHoTro!$D$5,IF(I118="x",MucHoTro!$E$5)))</f>
        <v>0</v>
      </c>
      <c r="L118" s="46">
        <f t="shared" si="6"/>
        <v>0</v>
      </c>
      <c r="M118" s="47">
        <f t="shared" si="7"/>
        <v>0</v>
      </c>
      <c r="N118" s="49" t="str">
        <f>IF(F118&lt;&gt;"",INDEX(MucHoTro!$B$5:$B$10,MATCH(Sheet1!F118,MucHoTro!$G$5:$G$10,0),1),"")</f>
        <v>Tạp chí trong nhóm Q2 thuộc lĩnh vực nghiên cứu gần nhất của bài báo
(Q2)</v>
      </c>
    </row>
    <row r="119" spans="1:15" s="49" customFormat="1" ht="47.25" x14ac:dyDescent="0.2">
      <c r="A119" s="43">
        <v>115</v>
      </c>
      <c r="B119" s="61" t="s">
        <v>150</v>
      </c>
      <c r="C119" s="54" t="s">
        <v>179</v>
      </c>
      <c r="D119" s="54"/>
      <c r="E119" s="54"/>
      <c r="F119" s="44" t="s">
        <v>9</v>
      </c>
      <c r="G119" s="37"/>
      <c r="H119" s="37"/>
      <c r="I119" s="37"/>
      <c r="J119" s="45">
        <f>IF(F119="Q1a",MucHoTro!$H$5,IF(F119="Q1b",MucHoTro!$H$6,IF(F119="Q2",MucHoTro!$H$7,IF(F119="Q3",MucHoTro!$H$8,IF(F119="Q4",MucHoTro!$H$9)))))</f>
        <v>1.2</v>
      </c>
      <c r="K119" s="43" t="b">
        <f>IF(G119="x",MucHoTro!$C$5,IF(H119="x",MucHoTro!$D$5,IF(I119="x",MucHoTro!$E$5)))</f>
        <v>0</v>
      </c>
      <c r="L119" s="46">
        <f t="shared" si="6"/>
        <v>0</v>
      </c>
      <c r="M119" s="47">
        <f t="shared" si="7"/>
        <v>0</v>
      </c>
      <c r="N119" s="49" t="str">
        <f>IF(F119&lt;&gt;"",INDEX(MucHoTro!$B$5:$B$10,MATCH(Sheet1!F119,MucHoTro!$G$5:$G$10,0),1),"")</f>
        <v>Tạp chí trong nhóm Q2 thuộc lĩnh vực nghiên cứu gần nhất của bài báo
(Q2)</v>
      </c>
    </row>
    <row r="120" spans="1:15" s="49" customFormat="1" ht="63" x14ac:dyDescent="0.2">
      <c r="A120" s="43">
        <v>116</v>
      </c>
      <c r="B120" s="61" t="s">
        <v>151</v>
      </c>
      <c r="C120" s="54" t="s">
        <v>286</v>
      </c>
      <c r="D120" s="54"/>
      <c r="E120" s="54"/>
      <c r="F120" s="44" t="s">
        <v>9</v>
      </c>
      <c r="G120" s="37"/>
      <c r="H120" s="37"/>
      <c r="I120" s="37"/>
      <c r="J120" s="45">
        <f>IF(F120="Q1a",MucHoTro!$H$5,IF(F120="Q1b",MucHoTro!$H$6,IF(F120="Q2",MucHoTro!$H$7,IF(F120="Q3",MucHoTro!$H$8,IF(F120="Q4",MucHoTro!$H$9)))))</f>
        <v>1.2</v>
      </c>
      <c r="K120" s="43" t="b">
        <f>IF(G120="x",MucHoTro!$C$5,IF(H120="x",MucHoTro!$D$5,IF(I120="x",MucHoTro!$E$5)))</f>
        <v>0</v>
      </c>
      <c r="L120" s="46">
        <f t="shared" si="6"/>
        <v>0</v>
      </c>
      <c r="M120" s="47">
        <f t="shared" si="7"/>
        <v>0</v>
      </c>
      <c r="N120" s="49" t="str">
        <f>IF(F120&lt;&gt;"",INDEX(MucHoTro!$B$5:$B$10,MATCH(Sheet1!F120,MucHoTro!$G$5:$G$10,0),1),"")</f>
        <v>Tạp chí trong nhóm Q2 thuộc lĩnh vực nghiên cứu gần nhất của bài báo
(Q2)</v>
      </c>
    </row>
    <row r="121" spans="1:15" s="50" customFormat="1" ht="15.75" x14ac:dyDescent="0.2">
      <c r="A121" s="170" t="s">
        <v>16</v>
      </c>
      <c r="B121" s="170"/>
      <c r="C121" s="170"/>
      <c r="D121" s="170"/>
      <c r="E121" s="170"/>
      <c r="F121" s="170"/>
      <c r="G121" s="170"/>
      <c r="H121" s="170"/>
      <c r="I121" s="170"/>
      <c r="J121" s="170"/>
      <c r="K121" s="170"/>
      <c r="L121" s="170"/>
      <c r="M121" s="47">
        <f>SUM(M5:M120)</f>
        <v>90380000</v>
      </c>
    </row>
    <row r="122" spans="1:15" s="24" customFormat="1" ht="26.25" customHeight="1" x14ac:dyDescent="0.2">
      <c r="A122" s="35" t="s">
        <v>22</v>
      </c>
      <c r="B122" s="72"/>
      <c r="C122" s="72"/>
      <c r="D122" s="72"/>
      <c r="E122" s="72"/>
      <c r="F122" s="50"/>
      <c r="G122" s="50"/>
      <c r="H122" s="50"/>
      <c r="I122" s="50"/>
      <c r="J122" s="50"/>
      <c r="K122" s="50"/>
      <c r="L122" s="50"/>
      <c r="M122" s="50"/>
      <c r="N122" s="73"/>
      <c r="O122" s="39"/>
    </row>
    <row r="123" spans="1:15" s="24" customFormat="1" ht="33" customHeight="1" x14ac:dyDescent="0.2">
      <c r="A123" s="171" t="s">
        <v>285</v>
      </c>
      <c r="B123" s="172"/>
      <c r="C123" s="172"/>
      <c r="D123" s="172"/>
      <c r="E123" s="172"/>
      <c r="F123" s="172"/>
      <c r="G123" s="172"/>
      <c r="H123" s="172"/>
      <c r="I123" s="172"/>
      <c r="J123" s="172"/>
      <c r="K123" s="172"/>
      <c r="L123" s="172"/>
      <c r="M123" s="172"/>
      <c r="N123" s="74"/>
      <c r="O123" s="39"/>
    </row>
    <row r="124" spans="1:15" s="24" customFormat="1" ht="20.100000000000001" customHeight="1" x14ac:dyDescent="0.2">
      <c r="A124" s="50" t="s">
        <v>20</v>
      </c>
      <c r="B124" s="72"/>
      <c r="C124" s="72"/>
      <c r="D124" s="72"/>
      <c r="E124" s="72"/>
      <c r="F124" s="50"/>
      <c r="G124" s="50"/>
      <c r="H124" s="50"/>
      <c r="I124" s="50"/>
      <c r="J124" s="50"/>
      <c r="K124" s="50"/>
      <c r="L124" s="50"/>
      <c r="M124" s="50"/>
      <c r="N124" s="71"/>
    </row>
    <row r="125" spans="1:15" s="24" customFormat="1" ht="20.100000000000001" customHeight="1" x14ac:dyDescent="0.2">
      <c r="A125" s="36" t="s">
        <v>23</v>
      </c>
      <c r="B125" s="72"/>
      <c r="C125" s="72"/>
      <c r="D125" s="72"/>
      <c r="E125" s="72"/>
      <c r="F125" s="50"/>
      <c r="G125" s="50"/>
      <c r="H125" s="50"/>
      <c r="I125" s="50"/>
      <c r="J125" s="50"/>
      <c r="K125" s="50"/>
      <c r="L125" s="50"/>
      <c r="M125" s="50"/>
      <c r="N125" s="71"/>
    </row>
    <row r="126" spans="1:15" s="24" customFormat="1" ht="31.5" x14ac:dyDescent="0.2">
      <c r="A126" s="75"/>
      <c r="B126" s="75" t="s">
        <v>27</v>
      </c>
      <c r="C126" s="75" t="s">
        <v>28</v>
      </c>
      <c r="D126" s="75"/>
      <c r="E126" s="75"/>
      <c r="F126" s="160" t="s">
        <v>26</v>
      </c>
      <c r="G126" s="160"/>
      <c r="H126" s="72"/>
      <c r="I126" s="50"/>
      <c r="J126" s="50"/>
      <c r="K126" s="50"/>
      <c r="L126" s="50"/>
      <c r="M126" s="50"/>
      <c r="N126" s="71"/>
    </row>
    <row r="127" spans="1:15" s="24" customFormat="1" ht="31.5" x14ac:dyDescent="0.2">
      <c r="A127" s="75" t="s">
        <v>19</v>
      </c>
      <c r="B127" s="55">
        <v>1.5</v>
      </c>
      <c r="C127" s="55">
        <v>1.25</v>
      </c>
      <c r="D127" s="55"/>
      <c r="E127" s="55"/>
      <c r="F127" s="157">
        <v>1</v>
      </c>
      <c r="G127" s="157"/>
      <c r="H127" s="72"/>
      <c r="I127" s="50"/>
      <c r="J127" s="50"/>
      <c r="K127" s="50"/>
      <c r="L127" s="50"/>
      <c r="M127" s="50"/>
      <c r="N127" s="71"/>
    </row>
    <row r="128" spans="1:15" s="24" customFormat="1" ht="20.100000000000001" customHeight="1" x14ac:dyDescent="0.2">
      <c r="A128" s="36" t="s">
        <v>21</v>
      </c>
      <c r="B128" s="72"/>
      <c r="C128" s="72"/>
      <c r="D128" s="72"/>
      <c r="E128" s="72"/>
      <c r="F128" s="50"/>
      <c r="G128" s="50"/>
      <c r="H128" s="50"/>
      <c r="I128" s="50"/>
      <c r="J128" s="50"/>
      <c r="K128" s="50"/>
      <c r="L128" s="50"/>
      <c r="M128" s="50"/>
      <c r="N128" s="71"/>
    </row>
    <row r="129" spans="1:14" s="24" customFormat="1" ht="63" x14ac:dyDescent="0.2">
      <c r="A129" s="75"/>
      <c r="B129" s="75" t="s">
        <v>44</v>
      </c>
      <c r="C129" s="76" t="s">
        <v>45</v>
      </c>
      <c r="D129" s="76"/>
      <c r="E129" s="76"/>
      <c r="F129" s="158" t="s">
        <v>24</v>
      </c>
      <c r="G129" s="159"/>
      <c r="H129" s="160" t="s">
        <v>25</v>
      </c>
      <c r="I129" s="161"/>
      <c r="J129" s="160" t="s">
        <v>29</v>
      </c>
      <c r="K129" s="162"/>
      <c r="L129" s="162"/>
      <c r="M129" s="50"/>
      <c r="N129" s="71"/>
    </row>
    <row r="130" spans="1:14" s="24" customFormat="1" ht="31.5" x14ac:dyDescent="0.2">
      <c r="A130" s="75" t="s">
        <v>18</v>
      </c>
      <c r="B130" s="56">
        <f>MucHoTro!H5</f>
        <v>2.23</v>
      </c>
      <c r="C130" s="56">
        <f>MucHoTro!H6</f>
        <v>1.3</v>
      </c>
      <c r="D130" s="56"/>
      <c r="E130" s="56"/>
      <c r="F130" s="163">
        <f>MucHoTro!H7</f>
        <v>1.2</v>
      </c>
      <c r="G130" s="164"/>
      <c r="H130" s="165">
        <f>MucHoTro!H8</f>
        <v>1</v>
      </c>
      <c r="I130" s="161"/>
      <c r="J130" s="166">
        <f>MucHoTro!H9</f>
        <v>0.9</v>
      </c>
      <c r="K130" s="162"/>
      <c r="L130" s="162"/>
      <c r="M130" s="50"/>
      <c r="N130" s="71"/>
    </row>
    <row r="131" spans="1:14" s="24" customFormat="1" ht="20.100000000000001" customHeight="1" x14ac:dyDescent="0.2">
      <c r="A131" s="32"/>
      <c r="B131" s="34"/>
      <c r="C131" s="34"/>
      <c r="D131" s="34"/>
      <c r="E131" s="34"/>
      <c r="F131" s="33"/>
      <c r="G131" s="33"/>
      <c r="H131" s="33"/>
      <c r="I131" s="33"/>
      <c r="J131" s="33"/>
      <c r="K131" s="33"/>
      <c r="L131" s="33"/>
      <c r="M131" s="32"/>
      <c r="N131" s="32"/>
    </row>
    <row r="132" spans="1:14" s="24" customFormat="1" ht="20.100000000000001" customHeight="1" x14ac:dyDescent="0.2">
      <c r="A132" s="32"/>
      <c r="B132" s="31"/>
      <c r="C132" s="31"/>
      <c r="D132" s="31"/>
      <c r="E132" s="31"/>
      <c r="F132" s="32"/>
      <c r="G132" s="32"/>
      <c r="H132" s="32"/>
      <c r="I132" s="32"/>
      <c r="J132" s="32"/>
      <c r="K132" s="32"/>
      <c r="L132" s="32"/>
      <c r="M132" s="32"/>
      <c r="N132" s="32"/>
    </row>
    <row r="133" spans="1:14" s="24" customFormat="1" ht="20.100000000000001" customHeight="1" x14ac:dyDescent="0.2">
      <c r="A133" s="32"/>
      <c r="B133" s="31"/>
      <c r="C133" s="31"/>
      <c r="D133" s="31"/>
      <c r="E133" s="31"/>
      <c r="F133" s="32"/>
      <c r="G133" s="32"/>
      <c r="H133" s="32"/>
      <c r="I133" s="32"/>
      <c r="J133" s="32"/>
      <c r="K133" s="32"/>
      <c r="L133" s="32"/>
      <c r="M133" s="32"/>
      <c r="N133" s="32"/>
    </row>
    <row r="134" spans="1:14" s="24" customFormat="1" ht="20.100000000000001" customHeight="1" x14ac:dyDescent="0.2">
      <c r="A134" s="32"/>
      <c r="B134" s="31"/>
      <c r="C134" s="31"/>
      <c r="D134" s="31"/>
      <c r="E134" s="31"/>
      <c r="F134" s="32"/>
      <c r="G134" s="32"/>
      <c r="H134" s="32"/>
      <c r="I134" s="32"/>
      <c r="J134" s="32"/>
      <c r="K134" s="32"/>
      <c r="L134" s="32"/>
      <c r="M134" s="32"/>
      <c r="N134" s="32"/>
    </row>
    <row r="135" spans="1:14" s="24" customFormat="1" ht="20.100000000000001" customHeight="1" x14ac:dyDescent="0.2">
      <c r="A135" s="32"/>
      <c r="B135" s="31"/>
      <c r="C135" s="31"/>
      <c r="D135" s="31"/>
      <c r="E135" s="31"/>
      <c r="F135" s="32"/>
      <c r="G135" s="32"/>
      <c r="H135" s="32"/>
      <c r="I135" s="32"/>
      <c r="J135" s="32"/>
      <c r="K135" s="32"/>
      <c r="L135" s="32"/>
      <c r="M135" s="32"/>
      <c r="N135" s="32"/>
    </row>
    <row r="136" spans="1:14" s="24" customFormat="1" ht="20.100000000000001" customHeight="1" x14ac:dyDescent="0.2">
      <c r="A136" s="32"/>
      <c r="B136" s="31"/>
      <c r="C136" s="31"/>
      <c r="D136" s="31"/>
      <c r="E136" s="31"/>
      <c r="F136" s="32"/>
      <c r="G136" s="32"/>
      <c r="H136" s="32"/>
      <c r="I136" s="32"/>
      <c r="J136" s="32"/>
      <c r="K136" s="32"/>
      <c r="L136" s="32"/>
      <c r="M136" s="32"/>
      <c r="N136" s="32"/>
    </row>
    <row r="137" spans="1:14" s="24" customFormat="1" ht="20.100000000000001" customHeight="1" x14ac:dyDescent="0.2">
      <c r="A137" s="32"/>
      <c r="B137" s="31"/>
      <c r="C137" s="31"/>
      <c r="D137" s="31"/>
      <c r="E137" s="31"/>
      <c r="F137" s="32"/>
      <c r="G137" s="32"/>
      <c r="H137" s="32"/>
      <c r="I137" s="32"/>
      <c r="J137" s="32"/>
      <c r="K137" s="32"/>
      <c r="L137" s="32"/>
      <c r="M137" s="32"/>
      <c r="N137" s="32"/>
    </row>
    <row r="138" spans="1:14" s="24" customFormat="1" ht="20.100000000000001" customHeight="1" x14ac:dyDescent="0.2">
      <c r="A138" s="32"/>
      <c r="B138" s="31"/>
      <c r="C138" s="31"/>
      <c r="D138" s="31"/>
      <c r="E138" s="31"/>
      <c r="F138" s="32"/>
      <c r="G138" s="32"/>
      <c r="H138" s="32"/>
      <c r="I138" s="32"/>
      <c r="J138" s="32"/>
      <c r="K138" s="32"/>
      <c r="L138" s="32"/>
      <c r="M138" s="32"/>
      <c r="N138" s="32"/>
    </row>
    <row r="139" spans="1:14" s="24" customFormat="1" ht="20.100000000000001" customHeight="1" x14ac:dyDescent="0.2">
      <c r="B139" s="25"/>
      <c r="C139" s="25"/>
      <c r="D139" s="25"/>
      <c r="E139" s="25"/>
    </row>
    <row r="140" spans="1:14" s="24" customFormat="1" ht="20.100000000000001" customHeight="1" x14ac:dyDescent="0.2">
      <c r="B140" s="25"/>
      <c r="C140" s="25"/>
      <c r="D140" s="25"/>
      <c r="E140" s="25"/>
    </row>
    <row r="141" spans="1:14" s="24" customFormat="1" ht="20.100000000000001" customHeight="1" x14ac:dyDescent="0.2"/>
    <row r="142" spans="1:14" s="24" customFormat="1" ht="20.100000000000001" customHeight="1" x14ac:dyDescent="0.2"/>
    <row r="143" spans="1:14" s="24" customFormat="1" ht="20.100000000000001" customHeight="1" x14ac:dyDescent="0.2"/>
    <row r="144" spans="1:14" s="24" customFormat="1" ht="20.100000000000001" customHeight="1" x14ac:dyDescent="0.2"/>
    <row r="145" s="24" customFormat="1" ht="20.100000000000001" customHeight="1" x14ac:dyDescent="0.2"/>
    <row r="146" s="24" customFormat="1" ht="20.100000000000001" customHeight="1" x14ac:dyDescent="0.2"/>
    <row r="147" s="24" customFormat="1" ht="20.100000000000001" customHeight="1" x14ac:dyDescent="0.2"/>
    <row r="148" s="24" customFormat="1" ht="20.100000000000001" customHeight="1" x14ac:dyDescent="0.2"/>
    <row r="149" s="24" customFormat="1" ht="20.100000000000001" customHeight="1" x14ac:dyDescent="0.2"/>
    <row r="150" s="24" customFormat="1" ht="20.100000000000001" customHeight="1" x14ac:dyDescent="0.2"/>
    <row r="151" s="24" customFormat="1" ht="20.100000000000001" customHeight="1" x14ac:dyDescent="0.2"/>
    <row r="152" s="24" customFormat="1" ht="20.100000000000001" customHeight="1" x14ac:dyDescent="0.2"/>
    <row r="153" s="24" customFormat="1" ht="20.100000000000001" customHeight="1" x14ac:dyDescent="0.2"/>
    <row r="154" s="24" customFormat="1" ht="20.100000000000001" customHeight="1" x14ac:dyDescent="0.2"/>
    <row r="155" s="24" customFormat="1" ht="20.100000000000001" customHeight="1" x14ac:dyDescent="0.2"/>
    <row r="156" s="24" customFormat="1" ht="20.100000000000001" customHeight="1" x14ac:dyDescent="0.2"/>
    <row r="157" s="24" customFormat="1" ht="20.100000000000001" customHeight="1" x14ac:dyDescent="0.2"/>
    <row r="158" s="24" customFormat="1" ht="20.100000000000001" customHeight="1" x14ac:dyDescent="0.2"/>
    <row r="159" s="24" customFormat="1" ht="20.100000000000001" customHeight="1" x14ac:dyDescent="0.2"/>
    <row r="160" s="24" customFormat="1" ht="20.100000000000001" customHeight="1" x14ac:dyDescent="0.2"/>
    <row r="161" s="24" customFormat="1" ht="20.100000000000001" customHeight="1" x14ac:dyDescent="0.2"/>
    <row r="162" s="24" customFormat="1" ht="20.100000000000001" customHeight="1" x14ac:dyDescent="0.2"/>
    <row r="163" s="24" customFormat="1" ht="20.100000000000001" customHeight="1" x14ac:dyDescent="0.2"/>
    <row r="164" s="24" customFormat="1" ht="20.100000000000001" customHeight="1" x14ac:dyDescent="0.2"/>
    <row r="165" s="24" customFormat="1" ht="20.100000000000001" customHeight="1" x14ac:dyDescent="0.2"/>
    <row r="166" s="24" customFormat="1" ht="20.100000000000001" customHeight="1" x14ac:dyDescent="0.2"/>
    <row r="167" s="24" customFormat="1" ht="20.100000000000001" customHeight="1" x14ac:dyDescent="0.2"/>
    <row r="168" s="24" customFormat="1" ht="20.100000000000001" customHeight="1" x14ac:dyDescent="0.2"/>
    <row r="169" s="24" customFormat="1" ht="20.100000000000001" customHeight="1" x14ac:dyDescent="0.2"/>
    <row r="170" s="24" customFormat="1" ht="20.100000000000001" customHeight="1" x14ac:dyDescent="0.2"/>
    <row r="171" s="24" customFormat="1" ht="20.100000000000001" customHeight="1" x14ac:dyDescent="0.2"/>
    <row r="172" s="24" customFormat="1" ht="20.100000000000001" customHeight="1" x14ac:dyDescent="0.2"/>
    <row r="173" s="24" customFormat="1" ht="20.100000000000001" customHeight="1" x14ac:dyDescent="0.2"/>
    <row r="174" s="24" customFormat="1" ht="20.100000000000001" customHeight="1" x14ac:dyDescent="0.2"/>
    <row r="175" s="24" customFormat="1" ht="20.100000000000001" customHeight="1" x14ac:dyDescent="0.2"/>
    <row r="176" s="24" customFormat="1" ht="20.100000000000001" customHeight="1" x14ac:dyDescent="0.2"/>
    <row r="177" s="24" customFormat="1" ht="20.100000000000001" customHeight="1" x14ac:dyDescent="0.2"/>
    <row r="178" s="24" customFormat="1" ht="20.100000000000001" customHeight="1" x14ac:dyDescent="0.2"/>
    <row r="179" s="24" customFormat="1" ht="20.100000000000001" customHeight="1" x14ac:dyDescent="0.2"/>
    <row r="180" s="24" customFormat="1" ht="20.100000000000001" customHeight="1" x14ac:dyDescent="0.2"/>
    <row r="181" s="24" customFormat="1" ht="20.100000000000001" customHeight="1" x14ac:dyDescent="0.2"/>
    <row r="182" s="24" customFormat="1" ht="20.100000000000001" customHeight="1" x14ac:dyDescent="0.2"/>
    <row r="183" s="24" customFormat="1" ht="20.100000000000001" customHeight="1" x14ac:dyDescent="0.2"/>
    <row r="184" s="24" customFormat="1" ht="20.100000000000001" customHeight="1" x14ac:dyDescent="0.2"/>
    <row r="185" s="24" customFormat="1" ht="20.100000000000001" customHeight="1" x14ac:dyDescent="0.2"/>
    <row r="186" s="24" customFormat="1" ht="20.100000000000001" customHeight="1" x14ac:dyDescent="0.2"/>
    <row r="187" s="24" customFormat="1" ht="20.100000000000001" customHeight="1" x14ac:dyDescent="0.2"/>
    <row r="188" s="24" customFormat="1" ht="20.100000000000001" customHeight="1" x14ac:dyDescent="0.2"/>
    <row r="189" s="24" customFormat="1" ht="20.100000000000001" customHeight="1" x14ac:dyDescent="0.2"/>
    <row r="190" s="24" customFormat="1" ht="20.100000000000001" customHeight="1" x14ac:dyDescent="0.2"/>
    <row r="191" s="24" customFormat="1" ht="20.100000000000001" customHeight="1" x14ac:dyDescent="0.2"/>
    <row r="192" s="24" customFormat="1" ht="20.100000000000001" customHeight="1" x14ac:dyDescent="0.2"/>
    <row r="193" s="24" customFormat="1" ht="20.100000000000001" customHeight="1" x14ac:dyDescent="0.2"/>
    <row r="194" s="24" customFormat="1" ht="20.100000000000001" customHeight="1" x14ac:dyDescent="0.2"/>
    <row r="195" s="24" customFormat="1" ht="20.100000000000001" customHeight="1" x14ac:dyDescent="0.2"/>
    <row r="196" s="24" customFormat="1" ht="20.100000000000001" customHeight="1" x14ac:dyDescent="0.2"/>
    <row r="197" s="24" customFormat="1" ht="20.100000000000001" customHeight="1" x14ac:dyDescent="0.2"/>
    <row r="198" s="24" customFormat="1" ht="20.100000000000001" customHeight="1" x14ac:dyDescent="0.2"/>
    <row r="199" s="24" customFormat="1" ht="20.100000000000001" customHeight="1" x14ac:dyDescent="0.2"/>
    <row r="200" s="24" customFormat="1" ht="20.100000000000001" customHeight="1" x14ac:dyDescent="0.2"/>
    <row r="201" s="24" customFormat="1" ht="20.100000000000001" customHeight="1" x14ac:dyDescent="0.2"/>
    <row r="202" s="24" customFormat="1" ht="20.100000000000001" customHeight="1" x14ac:dyDescent="0.2"/>
    <row r="203" s="24" customFormat="1" ht="20.100000000000001" customHeight="1" x14ac:dyDescent="0.2"/>
    <row r="204" s="24" customFormat="1" ht="20.100000000000001" customHeight="1" x14ac:dyDescent="0.2"/>
    <row r="205" s="24" customFormat="1" ht="20.100000000000001" customHeight="1" x14ac:dyDescent="0.2"/>
    <row r="206" s="24" customFormat="1" ht="20.100000000000001" customHeight="1" x14ac:dyDescent="0.2"/>
    <row r="207" s="24" customFormat="1" ht="20.100000000000001" customHeight="1" x14ac:dyDescent="0.2"/>
    <row r="208" s="24" customFormat="1" ht="20.100000000000001" customHeight="1" x14ac:dyDescent="0.2"/>
    <row r="209" s="24" customFormat="1" ht="20.100000000000001" customHeight="1" x14ac:dyDescent="0.2"/>
    <row r="210" s="24" customFormat="1" ht="20.100000000000001" customHeight="1" x14ac:dyDescent="0.2"/>
    <row r="211" s="24" customFormat="1" ht="20.100000000000001" customHeight="1" x14ac:dyDescent="0.2"/>
    <row r="212" s="24" customFormat="1" ht="20.100000000000001" customHeight="1" x14ac:dyDescent="0.2"/>
    <row r="213" s="24" customFormat="1" ht="20.100000000000001" customHeight="1" x14ac:dyDescent="0.2"/>
    <row r="214" s="24" customFormat="1" ht="20.100000000000001" customHeight="1" x14ac:dyDescent="0.2"/>
    <row r="215" s="24" customFormat="1" ht="20.100000000000001" customHeight="1" x14ac:dyDescent="0.2"/>
    <row r="216" s="24" customFormat="1" ht="20.100000000000001" customHeight="1" x14ac:dyDescent="0.2"/>
    <row r="217" s="24" customFormat="1" ht="20.100000000000001" customHeight="1" x14ac:dyDescent="0.2"/>
    <row r="218" s="24" customFormat="1" ht="20.100000000000001" customHeight="1" x14ac:dyDescent="0.2"/>
    <row r="219" s="24" customFormat="1" ht="20.100000000000001" customHeight="1" x14ac:dyDescent="0.2"/>
    <row r="220" s="24" customFormat="1" ht="20.100000000000001" customHeight="1" x14ac:dyDescent="0.2"/>
    <row r="221" s="24" customFormat="1" ht="20.100000000000001" customHeight="1" x14ac:dyDescent="0.2"/>
    <row r="222" s="24" customFormat="1" ht="20.100000000000001" customHeight="1" x14ac:dyDescent="0.2"/>
    <row r="223" s="24" customFormat="1" ht="20.100000000000001" customHeight="1" x14ac:dyDescent="0.2"/>
    <row r="224" s="24" customFormat="1" ht="20.100000000000001" customHeight="1" x14ac:dyDescent="0.2"/>
    <row r="225" s="24" customFormat="1" ht="20.100000000000001" customHeight="1" x14ac:dyDescent="0.2"/>
    <row r="226" s="24" customFormat="1" ht="20.100000000000001" customHeight="1" x14ac:dyDescent="0.2"/>
    <row r="227" s="24" customFormat="1" ht="20.100000000000001" customHeight="1" x14ac:dyDescent="0.2"/>
    <row r="228" s="24" customFormat="1" ht="20.100000000000001" customHeight="1" x14ac:dyDescent="0.2"/>
    <row r="229" s="24" customFormat="1" ht="20.100000000000001" customHeight="1" x14ac:dyDescent="0.2"/>
    <row r="230" s="24" customFormat="1" ht="20.100000000000001" customHeight="1" x14ac:dyDescent="0.2"/>
    <row r="231" s="24" customFormat="1" ht="20.100000000000001" customHeight="1" x14ac:dyDescent="0.2"/>
    <row r="232" s="24" customFormat="1" ht="20.100000000000001" customHeight="1" x14ac:dyDescent="0.2"/>
    <row r="233" s="24" customFormat="1" ht="20.100000000000001" customHeight="1" x14ac:dyDescent="0.2"/>
    <row r="234" s="24" customFormat="1" ht="20.100000000000001" customHeight="1" x14ac:dyDescent="0.2"/>
    <row r="235" s="24" customFormat="1" ht="20.100000000000001" customHeight="1" x14ac:dyDescent="0.2"/>
    <row r="236" s="24" customFormat="1" ht="20.100000000000001" customHeight="1" x14ac:dyDescent="0.2"/>
    <row r="237" s="24" customFormat="1" ht="20.100000000000001" customHeight="1" x14ac:dyDescent="0.2"/>
    <row r="238" s="24" customFormat="1" ht="20.100000000000001" customHeight="1" x14ac:dyDescent="0.2"/>
    <row r="239" s="24" customFormat="1" ht="20.100000000000001" customHeight="1" x14ac:dyDescent="0.2"/>
    <row r="240" s="24" customFormat="1" ht="20.100000000000001" customHeight="1" x14ac:dyDescent="0.2"/>
    <row r="241" s="24" customFormat="1" ht="20.100000000000001" customHeight="1" x14ac:dyDescent="0.2"/>
    <row r="242" s="24" customFormat="1" ht="20.100000000000001" customHeight="1" x14ac:dyDescent="0.2"/>
    <row r="243" s="24" customFormat="1" ht="20.100000000000001" customHeight="1" x14ac:dyDescent="0.2"/>
    <row r="244" s="24" customFormat="1" ht="20.100000000000001" customHeight="1" x14ac:dyDescent="0.2"/>
    <row r="245" s="24" customFormat="1" ht="20.100000000000001" customHeight="1" x14ac:dyDescent="0.2"/>
    <row r="246" s="24" customFormat="1" ht="20.100000000000001" customHeight="1" x14ac:dyDescent="0.2"/>
    <row r="247" s="24" customFormat="1" ht="20.100000000000001" customHeight="1" x14ac:dyDescent="0.2"/>
    <row r="248" s="24" customFormat="1" ht="20.100000000000001" customHeight="1" x14ac:dyDescent="0.2"/>
    <row r="249" s="24" customFormat="1" ht="20.100000000000001" customHeight="1" x14ac:dyDescent="0.2"/>
    <row r="250" s="24" customFormat="1" ht="20.100000000000001" customHeight="1" x14ac:dyDescent="0.2"/>
    <row r="251" s="24" customFormat="1" ht="20.100000000000001" customHeight="1" x14ac:dyDescent="0.2"/>
    <row r="252" s="24" customFormat="1" ht="20.100000000000001" customHeight="1" x14ac:dyDescent="0.2"/>
    <row r="253" s="24" customFormat="1" ht="20.100000000000001" customHeight="1" x14ac:dyDescent="0.2"/>
    <row r="254" s="24" customFormat="1" ht="20.100000000000001" customHeight="1" x14ac:dyDescent="0.2"/>
  </sheetData>
  <mergeCells count="12">
    <mergeCell ref="A1:M1"/>
    <mergeCell ref="A2:M2"/>
    <mergeCell ref="A121:L121"/>
    <mergeCell ref="A123:M123"/>
    <mergeCell ref="F126:G126"/>
    <mergeCell ref="F127:G127"/>
    <mergeCell ref="F129:G129"/>
    <mergeCell ref="H129:I129"/>
    <mergeCell ref="J129:L129"/>
    <mergeCell ref="F130:G130"/>
    <mergeCell ref="H130:I130"/>
    <mergeCell ref="J130:L130"/>
  </mergeCells>
  <pageMargins left="0.7" right="0.7" top="0.5" bottom="0.5" header="0.3" footer="0.3"/>
  <pageSetup paperSize="9" scale="3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2"/>
  <sheetViews>
    <sheetView topLeftCell="B1" workbookViewId="0">
      <selection activeCell="B14" sqref="B14"/>
    </sheetView>
  </sheetViews>
  <sheetFormatPr defaultColWidth="9.1640625" defaultRowHeight="20.100000000000001" customHeight="1" x14ac:dyDescent="0.2"/>
  <cols>
    <col min="1" max="1" width="9.1640625" style="1"/>
    <col min="2" max="2" width="101.83203125" style="1" bestFit="1" customWidth="1"/>
    <col min="3" max="3" width="18.33203125" style="1" customWidth="1"/>
    <col min="4" max="4" width="21.83203125" style="1" customWidth="1"/>
    <col min="5" max="5" width="14.1640625" style="1" customWidth="1"/>
    <col min="6" max="6" width="8.1640625" style="1" customWidth="1"/>
    <col min="7" max="16384" width="9.1640625" style="1"/>
  </cols>
  <sheetData>
    <row r="2" spans="1:8" ht="20.100000000000001" customHeight="1" x14ac:dyDescent="0.2">
      <c r="A2" s="9"/>
      <c r="B2" s="9"/>
      <c r="C2" s="10" t="s">
        <v>7</v>
      </c>
      <c r="D2" s="11"/>
      <c r="E2" s="12"/>
    </row>
    <row r="3" spans="1:8" ht="63.75" x14ac:dyDescent="0.2">
      <c r="A3" s="13" t="s">
        <v>6</v>
      </c>
      <c r="B3" s="13" t="s">
        <v>1</v>
      </c>
      <c r="C3" s="14" t="s">
        <v>27</v>
      </c>
      <c r="D3" s="14" t="s">
        <v>28</v>
      </c>
      <c r="E3" s="14" t="s">
        <v>2</v>
      </c>
      <c r="F3" s="3"/>
      <c r="G3" s="14" t="s">
        <v>8</v>
      </c>
    </row>
    <row r="4" spans="1:8" ht="20.100000000000001" customHeight="1" x14ac:dyDescent="0.2">
      <c r="A4" s="18">
        <v>1</v>
      </c>
      <c r="B4" s="19" t="s">
        <v>3</v>
      </c>
      <c r="C4" s="5"/>
      <c r="D4" s="5"/>
      <c r="E4" s="5"/>
      <c r="G4" s="5"/>
    </row>
    <row r="5" spans="1:8" ht="20.100000000000001" customHeight="1" x14ac:dyDescent="0.2">
      <c r="A5" s="6" t="s">
        <v>4</v>
      </c>
      <c r="B5" s="7" t="str">
        <f>Sheet1!B129</f>
        <v>Tạp chí nằm trong Top 30% tạp chí đứng đầu lĩnh vực nghiên cứu gần nhất của bài báo
(Q1a)</v>
      </c>
      <c r="C5" s="27">
        <v>1.5</v>
      </c>
      <c r="D5" s="26">
        <v>1.25</v>
      </c>
      <c r="E5" s="26">
        <v>1</v>
      </c>
      <c r="F5" s="2"/>
      <c r="G5" s="15" t="s">
        <v>43</v>
      </c>
      <c r="H5" s="28">
        <v>2.23</v>
      </c>
    </row>
    <row r="6" spans="1:8" ht="20.100000000000001" customHeight="1" x14ac:dyDescent="0.2">
      <c r="A6" s="6">
        <v>1.2</v>
      </c>
      <c r="B6" s="7" t="str">
        <f>Sheet1!C129</f>
        <v>Tạp chí nằm ngoài Top 30% tạp chí đứng đầu nhóm Q1 thuộc lĩnh vực nghiên cứu gần nhất của bài báo 
(Q1b)</v>
      </c>
      <c r="C6" s="27"/>
      <c r="D6" s="26"/>
      <c r="E6" s="26"/>
      <c r="F6" s="2"/>
      <c r="G6" s="15" t="s">
        <v>42</v>
      </c>
      <c r="H6" s="28">
        <v>1.3</v>
      </c>
    </row>
    <row r="7" spans="1:8" ht="20.100000000000001" customHeight="1" x14ac:dyDescent="0.2">
      <c r="A7" s="6">
        <v>1.3</v>
      </c>
      <c r="B7" s="7" t="str">
        <f>Sheet1!F129</f>
        <v>Tạp chí trong nhóm Q2 thuộc lĩnh vực nghiên cứu gần nhất của bài báo
(Q2)</v>
      </c>
      <c r="C7" s="27"/>
      <c r="D7" s="26"/>
      <c r="E7" s="26"/>
      <c r="F7" s="2"/>
      <c r="G7" s="15" t="s">
        <v>9</v>
      </c>
      <c r="H7" s="28">
        <v>1.2</v>
      </c>
    </row>
    <row r="8" spans="1:8" ht="20.100000000000001" customHeight="1" x14ac:dyDescent="0.2">
      <c r="A8" s="6">
        <v>1.4</v>
      </c>
      <c r="B8" s="7" t="str">
        <f>Sheet1!H129</f>
        <v>Tạp chí trong nhóm Q3 thuộc lĩnh vực nghiên cứu gần nhất của bài báo
(Q3)</v>
      </c>
      <c r="C8" s="27"/>
      <c r="D8" s="26"/>
      <c r="E8" s="26"/>
      <c r="F8" s="2"/>
      <c r="G8" s="15" t="s">
        <v>10</v>
      </c>
      <c r="H8" s="29">
        <v>1</v>
      </c>
    </row>
    <row r="9" spans="1:8" ht="20.100000000000001" customHeight="1" x14ac:dyDescent="0.2">
      <c r="A9" s="6">
        <v>1.5</v>
      </c>
      <c r="B9" s="8" t="str">
        <f>Sheet1!J129</f>
        <v>Tạp chí trong nhóm Q4 thuộc lĩnh vực nghiên cứu gần nhất của bài báo
(Q4)</v>
      </c>
      <c r="C9" s="27"/>
      <c r="D9" s="26"/>
      <c r="E9" s="27"/>
      <c r="F9" s="2"/>
      <c r="G9" s="16" t="s">
        <v>11</v>
      </c>
      <c r="H9" s="29">
        <v>0.9</v>
      </c>
    </row>
    <row r="10" spans="1:8" ht="20.100000000000001" customHeight="1" x14ac:dyDescent="0.2">
      <c r="A10" s="20">
        <v>2</v>
      </c>
      <c r="B10" s="21" t="s">
        <v>5</v>
      </c>
      <c r="C10" s="4"/>
      <c r="D10" s="4"/>
      <c r="E10" s="4"/>
      <c r="F10" s="2"/>
      <c r="G10" s="17" t="s">
        <v>12</v>
      </c>
    </row>
    <row r="11" spans="1:8" ht="20.100000000000001" customHeight="1" x14ac:dyDescent="0.2">
      <c r="D11" s="41" t="s">
        <v>46</v>
      </c>
      <c r="E11" s="42">
        <f>Sheet1!M121</f>
        <v>90380000</v>
      </c>
    </row>
    <row r="12" spans="1:8" ht="20.100000000000001" customHeight="1" x14ac:dyDescent="0.2">
      <c r="D12" s="23" t="s">
        <v>47</v>
      </c>
      <c r="E12" s="40">
        <v>277000000</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96"/>
  <sheetViews>
    <sheetView zoomScale="70" zoomScaleNormal="70" workbookViewId="0">
      <pane ySplit="510" topLeftCell="A64" activePane="bottomLeft"/>
      <selection sqref="A1:A1048576"/>
      <selection pane="bottomLeft" activeCell="D78" sqref="D78"/>
    </sheetView>
  </sheetViews>
  <sheetFormatPr defaultColWidth="9.1640625" defaultRowHeight="20.100000000000001" customHeight="1" x14ac:dyDescent="0.2"/>
  <cols>
    <col min="1" max="1" width="5.33203125" style="98" bestFit="1" customWidth="1"/>
    <col min="2" max="2" width="37.6640625" style="98" customWidth="1"/>
    <col min="3" max="3" width="40.83203125" style="98" bestFit="1" customWidth="1"/>
    <col min="4" max="5" width="22.6640625" style="98" customWidth="1"/>
    <col min="6" max="6" width="15" style="98" customWidth="1"/>
    <col min="7" max="7" width="15.83203125" style="98" customWidth="1"/>
    <col min="8" max="8" width="20" style="98" customWidth="1"/>
    <col min="9" max="9" width="28" style="98" customWidth="1"/>
    <col min="10" max="10" width="9.1640625" style="98" customWidth="1"/>
    <col min="11" max="16384" width="9.1640625" style="98"/>
  </cols>
  <sheetData>
    <row r="2" spans="1:6" ht="38.25" customHeight="1" x14ac:dyDescent="0.2">
      <c r="A2" s="176" t="s">
        <v>606</v>
      </c>
      <c r="B2" s="176"/>
      <c r="C2" s="176"/>
      <c r="D2" s="176"/>
      <c r="E2" s="176"/>
      <c r="F2" s="176"/>
    </row>
    <row r="3" spans="1:6" ht="24" customHeight="1" x14ac:dyDescent="0.2">
      <c r="A3" s="177" t="s">
        <v>582</v>
      </c>
      <c r="B3" s="177"/>
      <c r="C3" s="177"/>
      <c r="D3" s="177"/>
      <c r="E3" s="177"/>
      <c r="F3" s="177"/>
    </row>
    <row r="4" spans="1:6" ht="16.5" x14ac:dyDescent="0.2"/>
    <row r="5" spans="1:6" ht="33" x14ac:dyDescent="0.2">
      <c r="A5" s="155" t="s">
        <v>6</v>
      </c>
      <c r="B5" s="97" t="s">
        <v>561</v>
      </c>
      <c r="C5" s="97" t="s">
        <v>184</v>
      </c>
      <c r="D5" s="97" t="s">
        <v>583</v>
      </c>
      <c r="E5" s="97" t="s">
        <v>562</v>
      </c>
      <c r="F5" s="97" t="s">
        <v>453</v>
      </c>
    </row>
    <row r="6" spans="1:6" ht="24.95" customHeight="1" x14ac:dyDescent="0.2">
      <c r="A6" s="156">
        <v>1</v>
      </c>
      <c r="B6" s="100" t="s">
        <v>525</v>
      </c>
      <c r="C6" s="112" t="s">
        <v>331</v>
      </c>
      <c r="D6" s="113">
        <f>'DS theo Quyet dinh khen thuong'!S70+'DS theo Quyet dinh khen thuong'!S78+'DS theo Quyet dinh khen thuong'!S85+'DS theo Quyet dinh khen thuong'!S93+'DS theo Quyet dinh khen thuong'!S95+'DS theo Quyet dinh khen thuong'!S116</f>
        <v>4085000</v>
      </c>
      <c r="E6" s="106">
        <v>21510000393158</v>
      </c>
      <c r="F6" s="152"/>
    </row>
    <row r="7" spans="1:6" ht="24.95" customHeight="1" x14ac:dyDescent="0.2">
      <c r="A7" s="156">
        <v>2</v>
      </c>
      <c r="B7" s="100" t="s">
        <v>523</v>
      </c>
      <c r="C7" s="112" t="s">
        <v>570</v>
      </c>
      <c r="D7" s="113">
        <f>'DS theo Quyet dinh khen thuong'!S46+'DS theo Quyet dinh khen thuong'!S61</f>
        <v>1140000</v>
      </c>
      <c r="E7" s="106">
        <v>21510000076857</v>
      </c>
      <c r="F7" s="152"/>
    </row>
    <row r="8" spans="1:6" ht="24.95" customHeight="1" x14ac:dyDescent="0.2">
      <c r="A8" s="156">
        <v>3</v>
      </c>
      <c r="B8" s="100" t="s">
        <v>351</v>
      </c>
      <c r="C8" s="112" t="s">
        <v>349</v>
      </c>
      <c r="D8" s="113">
        <f>'DS theo Quyet dinh khen thuong'!S145+'DS theo Quyet dinh khen thuong'!S146+'DS theo Quyet dinh khen thuong'!S149+'DS theo Quyet dinh khen thuong'!S156+'DS theo Quyet dinh khen thuong'!S162+'DS theo Quyet dinh khen thuong'!S170+'DS theo Quyet dinh khen thuong'!S175+'DS theo Quyet dinh khen thuong'!S180+'DS theo Quyet dinh khen thuong'!S181</f>
        <v>15400000</v>
      </c>
      <c r="E8" s="106">
        <v>21510003009472</v>
      </c>
      <c r="F8" s="152"/>
    </row>
    <row r="9" spans="1:6" ht="24.95" customHeight="1" x14ac:dyDescent="0.2">
      <c r="A9" s="156">
        <v>4</v>
      </c>
      <c r="B9" s="101" t="s">
        <v>306</v>
      </c>
      <c r="C9" s="112" t="s">
        <v>571</v>
      </c>
      <c r="D9" s="113">
        <f>'DS theo Quyet dinh khen thuong'!S63+'DS theo Quyet dinh khen thuong'!S66+'DS theo Quyet dinh khen thuong'!S68+'DS theo Quyet dinh khen thuong'!S71+'DS theo Quyet dinh khen thuong'!S75+'DS theo Quyet dinh khen thuong'!S77+'DS theo Quyet dinh khen thuong'!S79+'DS theo Quyet dinh khen thuong'!S80+'DS theo Quyet dinh khen thuong'!S86+'DS theo Quyet dinh khen thuong'!S90+'DS theo Quyet dinh khen thuong'!S92+'DS theo Quyet dinh khen thuong'!S94+'DS theo Quyet dinh khen thuong'!S98+'DS theo Quyet dinh khen thuong'!S102+'DS theo Quyet dinh khen thuong'!S104+'DS theo Quyet dinh khen thuong'!S107+'DS theo Quyet dinh khen thuong'!S110+'DS theo Quyet dinh khen thuong'!S111+'DS theo Quyet dinh khen thuong'!S113+'DS theo Quyet dinh khen thuong'!S118+'DS theo Quyet dinh khen thuong'!S119+'DS theo Quyet dinh khen thuong'!S120+'DS theo Quyet dinh khen thuong'!S126+'DS theo Quyet dinh khen thuong'!S127</f>
        <v>38625000</v>
      </c>
      <c r="E9" s="106">
        <v>21510000368059</v>
      </c>
      <c r="F9" s="152"/>
    </row>
    <row r="10" spans="1:6" ht="24.95" customHeight="1" x14ac:dyDescent="0.2">
      <c r="A10" s="156">
        <v>5</v>
      </c>
      <c r="B10" s="100" t="s">
        <v>515</v>
      </c>
      <c r="C10" s="112" t="s">
        <v>336</v>
      </c>
      <c r="D10" s="113">
        <f>'DS theo Quyet dinh khen thuong'!S37</f>
        <v>480000</v>
      </c>
      <c r="E10" s="106">
        <v>21510000360462</v>
      </c>
      <c r="F10" s="153" t="s">
        <v>605</v>
      </c>
    </row>
    <row r="11" spans="1:6" ht="24.95" customHeight="1" x14ac:dyDescent="0.2">
      <c r="A11" s="156">
        <v>6</v>
      </c>
      <c r="B11" s="101" t="s">
        <v>318</v>
      </c>
      <c r="C11" s="112" t="s">
        <v>319</v>
      </c>
      <c r="D11" s="113">
        <f>'DS theo Quyet dinh khen thuong'!S143</f>
        <v>3599999.9999999995</v>
      </c>
      <c r="E11" s="106">
        <v>21510000365306</v>
      </c>
      <c r="F11" s="153"/>
    </row>
    <row r="12" spans="1:6" ht="24.95" customHeight="1" x14ac:dyDescent="0.2">
      <c r="A12" s="156">
        <v>7</v>
      </c>
      <c r="B12" s="101" t="s">
        <v>360</v>
      </c>
      <c r="C12" s="112" t="s">
        <v>572</v>
      </c>
      <c r="D12" s="113">
        <f>'DS theo Quyet dinh khen thuong'!S7</f>
        <v>6689999.9999999991</v>
      </c>
      <c r="E12" s="106">
        <v>21510000392155</v>
      </c>
      <c r="F12" s="153"/>
    </row>
    <row r="13" spans="1:6" ht="24.95" customHeight="1" x14ac:dyDescent="0.2">
      <c r="A13" s="156">
        <v>8</v>
      </c>
      <c r="B13" s="100" t="s">
        <v>560</v>
      </c>
      <c r="C13" s="112" t="s">
        <v>570</v>
      </c>
      <c r="D13" s="113">
        <f>'DS theo Quyet dinh khen thuong'!S41</f>
        <v>780000.00000000012</v>
      </c>
      <c r="E13" s="106">
        <v>21510000570304</v>
      </c>
      <c r="F13" s="153" t="s">
        <v>563</v>
      </c>
    </row>
    <row r="14" spans="1:6" ht="24.95" customHeight="1" x14ac:dyDescent="0.2">
      <c r="A14" s="156">
        <v>9</v>
      </c>
      <c r="B14" s="101" t="s">
        <v>298</v>
      </c>
      <c r="C14" s="112" t="s">
        <v>573</v>
      </c>
      <c r="D14" s="113">
        <f>'DS theo Quyet dinh khen thuong'!S20</f>
        <v>2600000</v>
      </c>
      <c r="E14" s="106">
        <v>21510000820957</v>
      </c>
      <c r="F14" s="153"/>
    </row>
    <row r="15" spans="1:6" ht="24.95" customHeight="1" x14ac:dyDescent="0.2">
      <c r="A15" s="156">
        <v>10</v>
      </c>
      <c r="B15" s="101" t="s">
        <v>537</v>
      </c>
      <c r="C15" s="112" t="s">
        <v>575</v>
      </c>
      <c r="D15" s="113">
        <f>'DS theo Quyet dinh khen thuong'!S130</f>
        <v>400000</v>
      </c>
      <c r="E15" s="106">
        <v>44110000385118</v>
      </c>
      <c r="F15" s="153"/>
    </row>
    <row r="16" spans="1:6" ht="24.95" customHeight="1" x14ac:dyDescent="0.2">
      <c r="A16" s="156">
        <v>11</v>
      </c>
      <c r="B16" s="101" t="s">
        <v>359</v>
      </c>
      <c r="C16" s="112" t="s">
        <v>574</v>
      </c>
      <c r="D16" s="113">
        <f>'DS theo Quyet dinh khen thuong'!S152</f>
        <v>3000000</v>
      </c>
      <c r="E16" s="106">
        <v>21510000363382</v>
      </c>
      <c r="F16" s="153"/>
    </row>
    <row r="17" spans="1:6" ht="24.95" customHeight="1" x14ac:dyDescent="0.2">
      <c r="A17" s="156">
        <v>12</v>
      </c>
      <c r="B17" s="100" t="s">
        <v>514</v>
      </c>
      <c r="C17" s="112" t="s">
        <v>336</v>
      </c>
      <c r="D17" s="113">
        <f>'DS theo Quyet dinh khen thuong'!S35</f>
        <v>2639999.9999999995</v>
      </c>
      <c r="E17" s="106">
        <v>26010000060452</v>
      </c>
      <c r="F17" s="153"/>
    </row>
    <row r="18" spans="1:6" ht="24.95" customHeight="1" x14ac:dyDescent="0.2">
      <c r="A18" s="156">
        <v>13</v>
      </c>
      <c r="B18" s="102" t="s">
        <v>543</v>
      </c>
      <c r="C18" s="112" t="s">
        <v>574</v>
      </c>
      <c r="D18" s="113">
        <f>'DS theo Quyet dinh khen thuong'!S147</f>
        <v>2400000</v>
      </c>
      <c r="E18" s="106">
        <v>21510000080821</v>
      </c>
      <c r="F18" s="153"/>
    </row>
    <row r="19" spans="1:6" ht="24.95" customHeight="1" x14ac:dyDescent="0.2">
      <c r="A19" s="156">
        <v>14</v>
      </c>
      <c r="B19" s="101" t="s">
        <v>301</v>
      </c>
      <c r="C19" s="112" t="s">
        <v>300</v>
      </c>
      <c r="D19" s="113">
        <f>'DS theo Quyet dinh khen thuong'!S14+'DS theo Quyet dinh khen thuong'!S18+'DS theo Quyet dinh khen thuong'!S22+'DS theo Quyet dinh khen thuong'!S24</f>
        <v>15590000</v>
      </c>
      <c r="E19" s="106">
        <v>21510000053328</v>
      </c>
      <c r="F19" s="153" t="s">
        <v>568</v>
      </c>
    </row>
    <row r="20" spans="1:6" ht="24.95" customHeight="1" x14ac:dyDescent="0.2">
      <c r="A20" s="156">
        <v>15</v>
      </c>
      <c r="B20" s="101" t="s">
        <v>356</v>
      </c>
      <c r="C20" s="112" t="s">
        <v>574</v>
      </c>
      <c r="D20" s="113">
        <f>'DS theo Quyet dinh khen thuong'!S153+'DS theo Quyet dinh khen thuong'!S155+'DS theo Quyet dinh khen thuong'!S160+'DS theo Quyet dinh khen thuong'!S161+'DS theo Quyet dinh khen thuong'!S179+'DS theo Quyet dinh khen thuong'!S182+'DS theo Quyet dinh khen thuong'!S183</f>
        <v>26633500</v>
      </c>
      <c r="E20" s="106">
        <v>21510000667969</v>
      </c>
      <c r="F20" s="153"/>
    </row>
    <row r="21" spans="1:6" ht="24.95" customHeight="1" x14ac:dyDescent="0.2">
      <c r="A21" s="156">
        <v>16</v>
      </c>
      <c r="B21" s="101" t="s">
        <v>358</v>
      </c>
      <c r="C21" s="112" t="s">
        <v>574</v>
      </c>
      <c r="D21" s="113">
        <f>'DS theo Quyet dinh khen thuong'!S164+'DS theo Quyet dinh khen thuong'!S166+'DS theo Quyet dinh khen thuong'!S184</f>
        <v>9311500</v>
      </c>
      <c r="E21" s="106">
        <v>21510000080681</v>
      </c>
      <c r="F21" s="153"/>
    </row>
    <row r="22" spans="1:6" ht="24.95" customHeight="1" x14ac:dyDescent="0.2">
      <c r="A22" s="156">
        <v>17</v>
      </c>
      <c r="B22" s="101" t="s">
        <v>526</v>
      </c>
      <c r="C22" s="112" t="s">
        <v>571</v>
      </c>
      <c r="D22" s="113">
        <f>'DS theo Quyet dinh khen thuong'!S74+'DS theo Quyet dinh khen thuong'!S89</f>
        <v>400000</v>
      </c>
      <c r="E22" s="106">
        <v>21510000820106</v>
      </c>
      <c r="F22" s="153" t="s">
        <v>563</v>
      </c>
    </row>
    <row r="23" spans="1:6" ht="24.95" customHeight="1" x14ac:dyDescent="0.2">
      <c r="A23" s="156">
        <v>18</v>
      </c>
      <c r="B23" s="103" t="s">
        <v>343</v>
      </c>
      <c r="C23" s="112" t="s">
        <v>335</v>
      </c>
      <c r="D23" s="113">
        <f>'DS theo Quyet dinh khen thuong'!S31</f>
        <v>360000</v>
      </c>
      <c r="E23" s="106">
        <v>21510000455085</v>
      </c>
      <c r="F23" s="153"/>
    </row>
    <row r="24" spans="1:6" ht="24.95" customHeight="1" x14ac:dyDescent="0.2">
      <c r="A24" s="156">
        <v>19</v>
      </c>
      <c r="B24" s="103" t="s">
        <v>343</v>
      </c>
      <c r="C24" s="112" t="s">
        <v>576</v>
      </c>
      <c r="D24" s="113">
        <f>'DS theo Quyet dinh khen thuong'!S132</f>
        <v>2400000</v>
      </c>
      <c r="E24" s="106">
        <v>21510000076617</v>
      </c>
      <c r="F24" s="153"/>
    </row>
    <row r="25" spans="1:6" ht="24.95" customHeight="1" x14ac:dyDescent="0.2">
      <c r="A25" s="156">
        <v>20</v>
      </c>
      <c r="B25" s="101" t="s">
        <v>333</v>
      </c>
      <c r="C25" s="112" t="s">
        <v>336</v>
      </c>
      <c r="D25" s="113">
        <f>'DS theo Quyet dinh khen thuong'!S39</f>
        <v>3599999.9999999995</v>
      </c>
      <c r="E25" s="106">
        <v>21510000360365</v>
      </c>
      <c r="F25" s="153"/>
    </row>
    <row r="26" spans="1:6" ht="24.95" customHeight="1" x14ac:dyDescent="0.2">
      <c r="A26" s="156">
        <v>21</v>
      </c>
      <c r="B26" s="100" t="s">
        <v>346</v>
      </c>
      <c r="C26" s="112" t="s">
        <v>345</v>
      </c>
      <c r="D26" s="113">
        <f>'DS theo Quyet dinh khen thuong'!S134</f>
        <v>2600000</v>
      </c>
      <c r="E26" s="106">
        <v>21510000078084</v>
      </c>
      <c r="F26" s="153"/>
    </row>
    <row r="27" spans="1:6" ht="24.95" customHeight="1" x14ac:dyDescent="0.2">
      <c r="A27" s="156">
        <v>22</v>
      </c>
      <c r="B27" s="101" t="s">
        <v>339</v>
      </c>
      <c r="C27" s="112" t="s">
        <v>335</v>
      </c>
      <c r="D27" s="113">
        <f>'DS theo Quyet dinh khen thuong'!S32</f>
        <v>3900000.0000000005</v>
      </c>
      <c r="E27" s="106">
        <v>21510000359886</v>
      </c>
      <c r="F27" s="153"/>
    </row>
    <row r="28" spans="1:6" ht="24.95" customHeight="1" x14ac:dyDescent="0.2">
      <c r="A28" s="156">
        <v>23</v>
      </c>
      <c r="B28" s="100" t="s">
        <v>327</v>
      </c>
      <c r="C28" s="112" t="s">
        <v>328</v>
      </c>
      <c r="D28" s="113">
        <f>'DS theo Quyet dinh khen thuong'!S51</f>
        <v>3900000.0000000005</v>
      </c>
      <c r="E28" s="106">
        <v>21510000552816</v>
      </c>
      <c r="F28" s="153"/>
    </row>
    <row r="29" spans="1:6" ht="24.95" customHeight="1" x14ac:dyDescent="0.2">
      <c r="A29" s="156">
        <v>24</v>
      </c>
      <c r="B29" s="100" t="s">
        <v>303</v>
      </c>
      <c r="C29" s="112" t="s">
        <v>300</v>
      </c>
      <c r="D29" s="113">
        <f>'DS theo Quyet dinh khen thuong'!S12+'DS theo Quyet dinh khen thuong'!S13+'DS theo Quyet dinh khen thuong'!S19</f>
        <v>10100000</v>
      </c>
      <c r="E29" s="106">
        <v>21510000667394</v>
      </c>
      <c r="F29" s="153"/>
    </row>
    <row r="30" spans="1:6" ht="24.95" customHeight="1" x14ac:dyDescent="0.2">
      <c r="A30" s="156">
        <v>25</v>
      </c>
      <c r="B30" s="100" t="s">
        <v>296</v>
      </c>
      <c r="C30" s="112" t="s">
        <v>573</v>
      </c>
      <c r="D30" s="113">
        <f>'DS theo Quyet dinh khen thuong'!S21</f>
        <v>3599999.9999999995</v>
      </c>
      <c r="E30" s="106">
        <v>21510000360693</v>
      </c>
      <c r="F30" s="153"/>
    </row>
    <row r="31" spans="1:6" ht="24.95" customHeight="1" x14ac:dyDescent="0.2">
      <c r="A31" s="156">
        <v>26</v>
      </c>
      <c r="B31" s="101" t="s">
        <v>338</v>
      </c>
      <c r="C31" s="112" t="s">
        <v>336</v>
      </c>
      <c r="D31" s="113">
        <f>'DS theo Quyet dinh khen thuong'!S27+'DS theo Quyet dinh khen thuong'!S33</f>
        <v>5160000</v>
      </c>
      <c r="E31" s="106">
        <v>21510000392784</v>
      </c>
      <c r="F31" s="153"/>
    </row>
    <row r="32" spans="1:6" ht="24.95" customHeight="1" x14ac:dyDescent="0.2">
      <c r="A32" s="156">
        <v>27</v>
      </c>
      <c r="B32" s="100" t="s">
        <v>350</v>
      </c>
      <c r="C32" s="112" t="s">
        <v>349</v>
      </c>
      <c r="D32" s="113">
        <f>'DS theo Quyet dinh khen thuong'!S174</f>
        <v>4460000</v>
      </c>
      <c r="E32" s="106">
        <v>22010000335103</v>
      </c>
      <c r="F32" s="153"/>
    </row>
    <row r="33" spans="1:6" ht="24.95" customHeight="1" x14ac:dyDescent="0.2">
      <c r="A33" s="156">
        <v>28</v>
      </c>
      <c r="B33" s="101" t="s">
        <v>564</v>
      </c>
      <c r="C33" s="112" t="s">
        <v>571</v>
      </c>
      <c r="D33" s="113">
        <f>'DS theo Quyet dinh khen thuong'!S73+'DS theo Quyet dinh khen thuong'!S88+'DS theo Quyet dinh khen thuong'!S96</f>
        <v>790000</v>
      </c>
      <c r="E33" s="106">
        <v>21510000496154</v>
      </c>
      <c r="F33" s="153"/>
    </row>
    <row r="34" spans="1:6" ht="24.95" customHeight="1" x14ac:dyDescent="0.2">
      <c r="A34" s="156">
        <v>29</v>
      </c>
      <c r="B34" s="100" t="s">
        <v>311</v>
      </c>
      <c r="C34" s="112" t="s">
        <v>577</v>
      </c>
      <c r="D34" s="113">
        <f>'DS theo Quyet dinh khen thuong'!S64</f>
        <v>6689999.9999999991</v>
      </c>
      <c r="E34" s="106">
        <v>21510000496039</v>
      </c>
      <c r="F34" s="153"/>
    </row>
    <row r="35" spans="1:6" ht="24.95" customHeight="1" x14ac:dyDescent="0.2">
      <c r="A35" s="156">
        <v>30</v>
      </c>
      <c r="B35" s="103" t="s">
        <v>511</v>
      </c>
      <c r="C35" s="112" t="s">
        <v>335</v>
      </c>
      <c r="D35" s="113">
        <f>'DS theo Quyet dinh khen thuong'!S28</f>
        <v>2519999.9999999995</v>
      </c>
      <c r="E35" s="106">
        <v>21510000358908</v>
      </c>
      <c r="F35" s="153"/>
    </row>
    <row r="36" spans="1:6" ht="24.95" customHeight="1" x14ac:dyDescent="0.2">
      <c r="A36" s="156">
        <v>31</v>
      </c>
      <c r="B36" s="103" t="s">
        <v>509</v>
      </c>
      <c r="C36" s="112" t="s">
        <v>335</v>
      </c>
      <c r="D36" s="113">
        <f>'DS theo Quyet dinh khen thuong'!S29</f>
        <v>360000</v>
      </c>
      <c r="E36" s="106">
        <v>21510000359938</v>
      </c>
      <c r="F36" s="153"/>
    </row>
    <row r="37" spans="1:6" ht="24.95" customHeight="1" x14ac:dyDescent="0.2">
      <c r="A37" s="156">
        <v>32</v>
      </c>
      <c r="B37" s="101" t="s">
        <v>334</v>
      </c>
      <c r="C37" s="112" t="s">
        <v>335</v>
      </c>
      <c r="D37" s="113">
        <f>'DS theo Quyet dinh khen thuong'!S38</f>
        <v>2400000</v>
      </c>
      <c r="E37" s="106">
        <v>21510000288537</v>
      </c>
      <c r="F37" s="153"/>
    </row>
    <row r="38" spans="1:6" ht="24.95" customHeight="1" x14ac:dyDescent="0.2">
      <c r="A38" s="156">
        <v>33</v>
      </c>
      <c r="B38" s="102" t="s">
        <v>542</v>
      </c>
      <c r="C38" s="112" t="s">
        <v>570</v>
      </c>
      <c r="D38" s="113">
        <f>'DS theo Quyet dinh khen thuong'!S148</f>
        <v>600000</v>
      </c>
      <c r="E38" s="106">
        <v>21510000076495</v>
      </c>
      <c r="F38" s="153"/>
    </row>
    <row r="39" spans="1:6" ht="24.95" customHeight="1" x14ac:dyDescent="0.2">
      <c r="A39" s="156">
        <v>34</v>
      </c>
      <c r="B39" s="101" t="s">
        <v>366</v>
      </c>
      <c r="C39" s="112" t="s">
        <v>364</v>
      </c>
      <c r="D39" s="113">
        <f>'DS theo Quyet dinh khen thuong'!S3+'DS theo Quyet dinh khen thuong'!S4+'DS theo Quyet dinh khen thuong'!S6</f>
        <v>11520000</v>
      </c>
      <c r="E39" s="106">
        <v>21510000359424</v>
      </c>
      <c r="F39" s="153"/>
    </row>
    <row r="40" spans="1:6" ht="24.95" customHeight="1" x14ac:dyDescent="0.2">
      <c r="A40" s="156">
        <v>35</v>
      </c>
      <c r="B40" s="103" t="s">
        <v>517</v>
      </c>
      <c r="C40" s="112" t="s">
        <v>328</v>
      </c>
      <c r="D40" s="113">
        <f>'DS theo Quyet dinh khen thuong'!S49</f>
        <v>1170749.9999999998</v>
      </c>
      <c r="E40" s="106">
        <v>21510000393033</v>
      </c>
      <c r="F40" s="153"/>
    </row>
    <row r="41" spans="1:6" ht="24.95" customHeight="1" x14ac:dyDescent="0.2">
      <c r="A41" s="156">
        <v>36</v>
      </c>
      <c r="B41" s="101" t="s">
        <v>529</v>
      </c>
      <c r="C41" s="112" t="s">
        <v>571</v>
      </c>
      <c r="D41" s="113">
        <f>'DS theo Quyet dinh khen thuong'!S72+'DS theo Quyet dinh khen thuong'!S109+'DS theo Quyet dinh khen thuong'!S87</f>
        <v>1200000</v>
      </c>
      <c r="E41" s="106">
        <v>21510000083918</v>
      </c>
      <c r="F41" s="153"/>
    </row>
    <row r="42" spans="1:6" ht="24.95" customHeight="1" x14ac:dyDescent="0.2">
      <c r="A42" s="156">
        <v>37</v>
      </c>
      <c r="B42" s="100" t="s">
        <v>330</v>
      </c>
      <c r="C42" s="112" t="s">
        <v>331</v>
      </c>
      <c r="D42" s="113">
        <f>'DS theo Quyet dinh khen thuong'!S52</f>
        <v>4460000</v>
      </c>
      <c r="E42" s="106">
        <v>21510001425683</v>
      </c>
      <c r="F42" s="153"/>
    </row>
    <row r="43" spans="1:6" ht="24.95" customHeight="1" x14ac:dyDescent="0.2">
      <c r="A43" s="156">
        <v>38</v>
      </c>
      <c r="B43" s="100" t="s">
        <v>307</v>
      </c>
      <c r="C43" s="112" t="s">
        <v>571</v>
      </c>
      <c r="D43" s="113">
        <f>'DS theo Quyet dinh khen thuong'!S65+'DS theo Quyet dinh khen thuong'!S83+'DS theo Quyet dinh khen thuong'!S91+'DS theo Quyet dinh khen thuong'!S100+'DS theo Quyet dinh khen thuong'!S105+'DS theo Quyet dinh khen thuong'!S106+'DS theo Quyet dinh khen thuong'!S115+'DS theo Quyet dinh khen thuong'!S117+'DS theo Quyet dinh khen thuong'!S121+'DS theo Quyet dinh khen thuong'!S124+'DS theo Quyet dinh khen thuong'!S125+'DS theo Quyet dinh khen thuong'!S128</f>
        <v>24740000</v>
      </c>
      <c r="E43" s="106">
        <v>21510000580613</v>
      </c>
      <c r="F43" s="153"/>
    </row>
    <row r="44" spans="1:6" ht="24.95" customHeight="1" x14ac:dyDescent="0.2">
      <c r="A44" s="156">
        <v>39</v>
      </c>
      <c r="B44" s="100" t="s">
        <v>361</v>
      </c>
      <c r="C44" s="112" t="s">
        <v>364</v>
      </c>
      <c r="D44" s="113">
        <f>'DS theo Quyet dinh khen thuong'!S8</f>
        <v>3900000.0000000005</v>
      </c>
      <c r="E44" s="106">
        <v>21510000455191</v>
      </c>
      <c r="F44" s="153"/>
    </row>
    <row r="45" spans="1:6" ht="24.95" customHeight="1" x14ac:dyDescent="0.2">
      <c r="A45" s="156">
        <v>40</v>
      </c>
      <c r="B45" s="100" t="s">
        <v>329</v>
      </c>
      <c r="C45" s="112" t="s">
        <v>328</v>
      </c>
      <c r="D45" s="113">
        <f>'DS theo Quyet dinh khen thuong'!S43+'DS theo Quyet dinh khen thuong'!S59</f>
        <v>10880000</v>
      </c>
      <c r="E45" s="106">
        <v>21510001153735</v>
      </c>
      <c r="F45" s="153"/>
    </row>
    <row r="46" spans="1:6" ht="24.95" customHeight="1" x14ac:dyDescent="0.2">
      <c r="A46" s="156">
        <v>41</v>
      </c>
      <c r="B46" s="101" t="s">
        <v>299</v>
      </c>
      <c r="C46" s="112" t="s">
        <v>578</v>
      </c>
      <c r="D46" s="113">
        <f>'DS theo Quyet dinh khen thuong'!S15</f>
        <v>3900000.0000000005</v>
      </c>
      <c r="E46" s="106">
        <v>21510000660144</v>
      </c>
      <c r="F46" s="153"/>
    </row>
    <row r="47" spans="1:6" ht="24.95" customHeight="1" x14ac:dyDescent="0.2">
      <c r="A47" s="156">
        <v>42</v>
      </c>
      <c r="B47" s="100" t="s">
        <v>513</v>
      </c>
      <c r="C47" s="112" t="s">
        <v>336</v>
      </c>
      <c r="D47" s="113">
        <f>'DS theo Quyet dinh khen thuong'!S36</f>
        <v>480000</v>
      </c>
      <c r="E47" s="106">
        <v>21510000078367</v>
      </c>
      <c r="F47" s="153"/>
    </row>
    <row r="48" spans="1:6" ht="24.95" customHeight="1" x14ac:dyDescent="0.2">
      <c r="A48" s="156">
        <v>43</v>
      </c>
      <c r="B48" s="103" t="s">
        <v>519</v>
      </c>
      <c r="C48" s="112" t="s">
        <v>328</v>
      </c>
      <c r="D48" s="113">
        <f>'DS theo Quyet dinh khen thuong'!S47</f>
        <v>3177749.9999999991</v>
      </c>
      <c r="E48" s="106">
        <v>21510000568585</v>
      </c>
      <c r="F48" s="153"/>
    </row>
    <row r="49" spans="1:6" ht="24.95" customHeight="1" x14ac:dyDescent="0.2">
      <c r="A49" s="156">
        <v>44</v>
      </c>
      <c r="B49" s="101" t="s">
        <v>547</v>
      </c>
      <c r="C49" s="112" t="s">
        <v>577</v>
      </c>
      <c r="D49" s="113">
        <f>'DS theo Quyet dinh khen thuong'!S159</f>
        <v>1365000</v>
      </c>
      <c r="E49" s="106">
        <v>21510000362565</v>
      </c>
      <c r="F49" s="153"/>
    </row>
    <row r="50" spans="1:6" ht="24.95" customHeight="1" x14ac:dyDescent="0.2">
      <c r="A50" s="156">
        <v>45</v>
      </c>
      <c r="B50" s="101" t="s">
        <v>538</v>
      </c>
      <c r="C50" s="112" t="s">
        <v>345</v>
      </c>
      <c r="D50" s="113">
        <f>'DS theo Quyet dinh khen thuong'!S131</f>
        <v>400000</v>
      </c>
      <c r="E50" s="106">
        <v>21510000078677</v>
      </c>
      <c r="F50" s="153"/>
    </row>
    <row r="51" spans="1:6" ht="24.95" customHeight="1" x14ac:dyDescent="0.2">
      <c r="A51" s="156">
        <v>46</v>
      </c>
      <c r="B51" s="100" t="s">
        <v>541</v>
      </c>
      <c r="C51" s="112" t="s">
        <v>319</v>
      </c>
      <c r="D51" s="113">
        <f>'DS theo Quyet dinh khen thuong'!S139</f>
        <v>3120000</v>
      </c>
      <c r="E51" s="106">
        <v>21510000409903</v>
      </c>
      <c r="F51" s="153"/>
    </row>
    <row r="52" spans="1:6" ht="24.95" customHeight="1" x14ac:dyDescent="0.2">
      <c r="A52" s="156">
        <v>47</v>
      </c>
      <c r="B52" s="103" t="s">
        <v>518</v>
      </c>
      <c r="C52" s="112" t="s">
        <v>328</v>
      </c>
      <c r="D52" s="113">
        <f>'DS theo Quyet dinh khen thuong'!S50</f>
        <v>1170749.9999999998</v>
      </c>
      <c r="E52" s="106">
        <v>21510000078215</v>
      </c>
      <c r="F52" s="153"/>
    </row>
    <row r="53" spans="1:6" ht="24.95" customHeight="1" x14ac:dyDescent="0.2">
      <c r="A53" s="156">
        <v>48</v>
      </c>
      <c r="B53" s="101" t="s">
        <v>531</v>
      </c>
      <c r="C53" s="112" t="s">
        <v>554</v>
      </c>
      <c r="D53" s="113">
        <f>'DS theo Quyet dinh khen thuong'!S82+'DS theo Quyet dinh khen thuong'!S97+'DS theo Quyet dinh khen thuong'!S123</f>
        <v>2979999.9999999995</v>
      </c>
      <c r="E53" s="106">
        <v>21510000365050</v>
      </c>
      <c r="F53" s="153"/>
    </row>
    <row r="54" spans="1:6" ht="24.95" customHeight="1" x14ac:dyDescent="0.2">
      <c r="A54" s="156">
        <v>49</v>
      </c>
      <c r="B54" s="100" t="s">
        <v>304</v>
      </c>
      <c r="C54" s="112" t="s">
        <v>300</v>
      </c>
      <c r="D54" s="113">
        <f>'DS theo Quyet dinh khen thuong'!S23</f>
        <v>2400000</v>
      </c>
      <c r="E54" s="106">
        <v>21510000082049</v>
      </c>
      <c r="F54" s="153"/>
    </row>
    <row r="55" spans="1:6" ht="24.95" customHeight="1" x14ac:dyDescent="0.2">
      <c r="A55" s="156">
        <v>50</v>
      </c>
      <c r="B55" s="100" t="s">
        <v>522</v>
      </c>
      <c r="C55" s="112" t="s">
        <v>570</v>
      </c>
      <c r="D55" s="113">
        <f>'DS theo Quyet dinh khen thuong'!S60+'DS theo Quyet dinh khen thuong'!S45</f>
        <v>4560000</v>
      </c>
      <c r="E55" s="106">
        <v>21510000076981</v>
      </c>
      <c r="F55" s="153"/>
    </row>
    <row r="56" spans="1:6" ht="24.95" customHeight="1" x14ac:dyDescent="0.2">
      <c r="A56" s="156">
        <v>51</v>
      </c>
      <c r="B56" s="100" t="s">
        <v>540</v>
      </c>
      <c r="C56" s="112" t="s">
        <v>319</v>
      </c>
      <c r="D56" s="113">
        <f>'DS theo Quyet dinh khen thuong'!S140</f>
        <v>780000.00000000012</v>
      </c>
      <c r="E56" s="106">
        <v>21510000365333</v>
      </c>
      <c r="F56" s="153"/>
    </row>
    <row r="57" spans="1:6" ht="24.95" customHeight="1" x14ac:dyDescent="0.2">
      <c r="A57" s="156">
        <v>52</v>
      </c>
      <c r="B57" s="101" t="s">
        <v>552</v>
      </c>
      <c r="C57" s="112" t="s">
        <v>354</v>
      </c>
      <c r="D57" s="113">
        <f>'DS theo Quyet dinh khen thuong'!S169</f>
        <v>1799999.9999999998</v>
      </c>
      <c r="E57" s="106">
        <v>26010000207107</v>
      </c>
      <c r="F57" s="153"/>
    </row>
    <row r="58" spans="1:6" ht="24.95" customHeight="1" x14ac:dyDescent="0.2">
      <c r="A58" s="156">
        <v>53</v>
      </c>
      <c r="B58" s="100" t="s">
        <v>344</v>
      </c>
      <c r="C58" s="112" t="s">
        <v>345</v>
      </c>
      <c r="D58" s="113">
        <f>'DS theo Quyet dinh khen thuong'!S133</f>
        <v>2400000</v>
      </c>
      <c r="E58" s="106">
        <v>21510000422812</v>
      </c>
      <c r="F58" s="153"/>
    </row>
    <row r="59" spans="1:6" ht="24.95" customHeight="1" x14ac:dyDescent="0.2">
      <c r="A59" s="156">
        <v>54</v>
      </c>
      <c r="B59" s="100" t="s">
        <v>290</v>
      </c>
      <c r="C59" s="112" t="s">
        <v>291</v>
      </c>
      <c r="D59" s="113">
        <f>'DS theo Quyet dinh khen thuong'!S9</f>
        <v>2400000</v>
      </c>
      <c r="E59" s="106">
        <v>21510000080894</v>
      </c>
      <c r="F59" s="153"/>
    </row>
    <row r="60" spans="1:6" ht="24.95" customHeight="1" x14ac:dyDescent="0.2">
      <c r="A60" s="156">
        <v>55</v>
      </c>
      <c r="B60" s="100" t="s">
        <v>322</v>
      </c>
      <c r="C60" s="112" t="s">
        <v>579</v>
      </c>
      <c r="D60" s="113">
        <f>'DS theo Quyet dinh khen thuong'!S56+'DS theo Quyet dinh khen thuong'!S57</f>
        <v>6300000</v>
      </c>
      <c r="E60" s="106">
        <v>21510000078598</v>
      </c>
      <c r="F60" s="153"/>
    </row>
    <row r="61" spans="1:6" ht="24.95" customHeight="1" x14ac:dyDescent="0.2">
      <c r="A61" s="156">
        <v>56</v>
      </c>
      <c r="B61" s="100" t="s">
        <v>544</v>
      </c>
      <c r="C61" s="112" t="s">
        <v>349</v>
      </c>
      <c r="D61" s="113">
        <f>'DS theo Quyet dinh khen thuong'!S150+'DS theo Quyet dinh khen thuong'!S157+'DS theo Quyet dinh khen thuong'!S163+'DS theo Quyet dinh khen thuong'!S171+'DS theo Quyet dinh khen thuong'!S177</f>
        <v>4100000</v>
      </c>
      <c r="E61" s="106">
        <v>21510000080779</v>
      </c>
      <c r="F61" s="153"/>
    </row>
    <row r="62" spans="1:6" ht="24.95" customHeight="1" x14ac:dyDescent="0.2">
      <c r="A62" s="156">
        <v>57</v>
      </c>
      <c r="B62" s="100" t="s">
        <v>313</v>
      </c>
      <c r="C62" s="112" t="s">
        <v>314</v>
      </c>
      <c r="D62" s="113">
        <f>'DS theo Quyet dinh khen thuong'!S141</f>
        <v>2000000</v>
      </c>
      <c r="E62" s="106">
        <v>21510000364774</v>
      </c>
      <c r="F62" s="153"/>
    </row>
    <row r="63" spans="1:6" ht="24.95" customHeight="1" x14ac:dyDescent="0.2">
      <c r="A63" s="156">
        <v>58</v>
      </c>
      <c r="B63" s="100" t="s">
        <v>293</v>
      </c>
      <c r="C63" s="112" t="s">
        <v>294</v>
      </c>
      <c r="D63" s="113">
        <f>'DS theo Quyet dinh khen thuong'!S17</f>
        <v>3599999.9999999995</v>
      </c>
      <c r="E63" s="106">
        <v>21510000076200</v>
      </c>
      <c r="F63" s="153"/>
    </row>
    <row r="64" spans="1:6" ht="24.95" customHeight="1" x14ac:dyDescent="0.2">
      <c r="A64" s="156">
        <v>59</v>
      </c>
      <c r="B64" s="100" t="s">
        <v>288</v>
      </c>
      <c r="C64" s="112" t="s">
        <v>289</v>
      </c>
      <c r="D64" s="113">
        <f>'DS theo Quyet dinh khen thuong'!S10</f>
        <v>2400000</v>
      </c>
      <c r="E64" s="106">
        <v>21510000081064</v>
      </c>
      <c r="F64" s="153"/>
    </row>
    <row r="65" spans="1:6" ht="24.95" customHeight="1" x14ac:dyDescent="0.2">
      <c r="A65" s="156">
        <v>60</v>
      </c>
      <c r="B65" s="100" t="s">
        <v>551</v>
      </c>
      <c r="C65" s="112" t="s">
        <v>349</v>
      </c>
      <c r="D65" s="113">
        <f>'DS theo Quyet dinh khen thuong'!S176</f>
        <v>650000</v>
      </c>
      <c r="E65" s="106">
        <v>13010001554367</v>
      </c>
      <c r="F65" s="153"/>
    </row>
    <row r="66" spans="1:6" ht="24.95" customHeight="1" x14ac:dyDescent="0.2">
      <c r="A66" s="156">
        <v>61</v>
      </c>
      <c r="B66" s="100" t="s">
        <v>321</v>
      </c>
      <c r="C66" s="112" t="s">
        <v>570</v>
      </c>
      <c r="D66" s="113">
        <f>'DS theo Quyet dinh khen thuong'!S40+'DS theo Quyet dinh khen thuong'!S42+'DS theo Quyet dinh khen thuong'!S44</f>
        <v>9620000</v>
      </c>
      <c r="E66" s="106">
        <v>21510000392304</v>
      </c>
      <c r="F66" s="153"/>
    </row>
    <row r="67" spans="1:6" ht="24.95" customHeight="1" x14ac:dyDescent="0.2">
      <c r="A67" s="156">
        <v>62</v>
      </c>
      <c r="B67" s="101" t="s">
        <v>549</v>
      </c>
      <c r="C67" s="112" t="s">
        <v>354</v>
      </c>
      <c r="D67" s="113">
        <f>'DS theo Quyet dinh khen thuong'!S168+'DS theo Quyet dinh khen thuong'!S173</f>
        <v>2400000</v>
      </c>
      <c r="E67" s="106">
        <v>21510000667808</v>
      </c>
      <c r="F67" s="153"/>
    </row>
    <row r="68" spans="1:6" ht="24.95" customHeight="1" x14ac:dyDescent="0.2">
      <c r="A68" s="156">
        <v>63</v>
      </c>
      <c r="B68" s="100" t="s">
        <v>348</v>
      </c>
      <c r="C68" s="112" t="s">
        <v>349</v>
      </c>
      <c r="D68" s="113">
        <f>'DS theo Quyet dinh khen thuong'!S144+'DS theo Quyet dinh khen thuong'!S151</f>
        <v>5500000</v>
      </c>
      <c r="E68" s="106">
        <v>21510000587827</v>
      </c>
      <c r="F68" s="153"/>
    </row>
    <row r="69" spans="1:6" ht="24.95" customHeight="1" x14ac:dyDescent="0.2">
      <c r="A69" s="156">
        <v>64</v>
      </c>
      <c r="B69" s="100" t="s">
        <v>292</v>
      </c>
      <c r="C69" s="112" t="s">
        <v>291</v>
      </c>
      <c r="D69" s="113">
        <f>'DS theo Quyet dinh khen thuong'!S11</f>
        <v>2000000</v>
      </c>
      <c r="E69" s="106">
        <v>21510000080788</v>
      </c>
      <c r="F69" s="153"/>
    </row>
    <row r="70" spans="1:6" ht="24.95" customHeight="1" x14ac:dyDescent="0.2">
      <c r="A70" s="156">
        <v>65</v>
      </c>
      <c r="B70" s="100" t="s">
        <v>353</v>
      </c>
      <c r="C70" s="112" t="s">
        <v>354</v>
      </c>
      <c r="D70" s="113">
        <f>'DS theo Quyet dinh khen thuong'!S165</f>
        <v>6689999.9999999991</v>
      </c>
      <c r="E70" s="106">
        <v>21310000215063</v>
      </c>
      <c r="F70" s="153"/>
    </row>
    <row r="71" spans="1:6" ht="24.95" customHeight="1" x14ac:dyDescent="0.2">
      <c r="A71" s="156">
        <v>66</v>
      </c>
      <c r="B71" s="101" t="s">
        <v>539</v>
      </c>
      <c r="C71" s="112" t="s">
        <v>575</v>
      </c>
      <c r="D71" s="113">
        <f>'DS theo Quyet dinh khen thuong'!S129</f>
        <v>2200000</v>
      </c>
      <c r="E71" s="106">
        <v>21510000393255</v>
      </c>
      <c r="F71" s="153"/>
    </row>
    <row r="72" spans="1:6" ht="24.95" customHeight="1" x14ac:dyDescent="0.2">
      <c r="A72" s="156">
        <v>67</v>
      </c>
      <c r="B72" s="100" t="s">
        <v>520</v>
      </c>
      <c r="C72" s="112" t="s">
        <v>331</v>
      </c>
      <c r="D72" s="113">
        <f>'DS theo Quyet dinh khen thuong'!S54</f>
        <v>780000.00000000012</v>
      </c>
      <c r="E72" s="106">
        <v>21510000079087</v>
      </c>
      <c r="F72" s="153"/>
    </row>
    <row r="73" spans="1:6" ht="24.95" customHeight="1" x14ac:dyDescent="0.2">
      <c r="A73" s="156">
        <v>68</v>
      </c>
      <c r="B73" s="100" t="s">
        <v>545</v>
      </c>
      <c r="C73" s="112" t="s">
        <v>354</v>
      </c>
      <c r="D73" s="113">
        <f>'DS theo Quyet dinh khen thuong'!S158+'DS theo Quyet dinh khen thuong'!S178+'DS theo Quyet dinh khen thuong'!S172</f>
        <v>2050000</v>
      </c>
      <c r="E73" s="106">
        <v>21510000084230</v>
      </c>
      <c r="F73" s="153"/>
    </row>
    <row r="74" spans="1:6" ht="24.95" customHeight="1" x14ac:dyDescent="0.2">
      <c r="A74" s="156">
        <v>69</v>
      </c>
      <c r="B74" s="103" t="s">
        <v>325</v>
      </c>
      <c r="C74" s="112" t="s">
        <v>580</v>
      </c>
      <c r="D74" s="113">
        <f>'DS theo Quyet dinh khen thuong'!S58</f>
        <v>4460000</v>
      </c>
      <c r="E74" s="106">
        <v>21510000078358</v>
      </c>
      <c r="F74" s="153"/>
    </row>
    <row r="75" spans="1:6" ht="24.95" customHeight="1" x14ac:dyDescent="0.2">
      <c r="A75" s="156">
        <v>70</v>
      </c>
      <c r="B75" s="101" t="s">
        <v>559</v>
      </c>
      <c r="C75" s="112" t="s">
        <v>336</v>
      </c>
      <c r="D75" s="113">
        <f>'DS theo Quyet dinh khen thuong'!S34</f>
        <v>540000</v>
      </c>
      <c r="E75" s="106">
        <v>21510000455304</v>
      </c>
      <c r="F75" s="153"/>
    </row>
    <row r="76" spans="1:6" ht="24.95" customHeight="1" x14ac:dyDescent="0.2">
      <c r="A76" s="156">
        <v>71</v>
      </c>
      <c r="B76" s="100" t="s">
        <v>295</v>
      </c>
      <c r="C76" s="112" t="s">
        <v>573</v>
      </c>
      <c r="D76" s="113">
        <f>'DS theo Quyet dinh khen thuong'!S16</f>
        <v>3900000.0000000005</v>
      </c>
      <c r="E76" s="106">
        <v>21510000075979</v>
      </c>
      <c r="F76" s="153"/>
    </row>
    <row r="77" spans="1:6" ht="24.95" customHeight="1" x14ac:dyDescent="0.2">
      <c r="A77" s="156">
        <v>72</v>
      </c>
      <c r="B77" s="103" t="s">
        <v>352</v>
      </c>
      <c r="C77" s="112" t="s">
        <v>354</v>
      </c>
      <c r="D77" s="113">
        <f>'DS theo Quyet dinh khen thuong'!S167</f>
        <v>3900000.0000000005</v>
      </c>
      <c r="E77" s="106">
        <v>21510001154507</v>
      </c>
      <c r="F77" s="153" t="s">
        <v>567</v>
      </c>
    </row>
    <row r="78" spans="1:6" ht="24.95" customHeight="1" x14ac:dyDescent="0.2">
      <c r="A78" s="156">
        <v>73</v>
      </c>
      <c r="B78" s="101" t="s">
        <v>309</v>
      </c>
      <c r="C78" s="112" t="s">
        <v>310</v>
      </c>
      <c r="D78" s="113">
        <f>'DS theo Quyet dinh khen thuong'!S62+'DS theo Quyet dinh khen thuong'!S103</f>
        <v>13379999.999999998</v>
      </c>
      <c r="E78" s="106">
        <v>12510000507236</v>
      </c>
      <c r="F78" s="153"/>
    </row>
    <row r="79" spans="1:6" ht="24.95" customHeight="1" x14ac:dyDescent="0.2">
      <c r="A79" s="156">
        <v>74</v>
      </c>
      <c r="B79" s="100" t="s">
        <v>524</v>
      </c>
      <c r="C79" s="112" t="s">
        <v>571</v>
      </c>
      <c r="D79" s="113">
        <f>'DS theo Quyet dinh khen thuong'!S67+'DS theo Quyet dinh khen thuong'!S76+'DS theo Quyet dinh khen thuong'!S81+'DS theo Quyet dinh khen thuong'!S99+'DS theo Quyet dinh khen thuong'!S108+'DS theo Quyet dinh khen thuong'!S112+'DS theo Quyet dinh khen thuong'!S114+'DS theo Quyet dinh khen thuong'!S122</f>
        <v>7870000</v>
      </c>
      <c r="E79" s="106">
        <v>21510000496136</v>
      </c>
      <c r="F79" s="153"/>
    </row>
    <row r="80" spans="1:6" ht="24.95" customHeight="1" x14ac:dyDescent="0.2">
      <c r="A80" s="156">
        <v>75</v>
      </c>
      <c r="B80" s="101" t="s">
        <v>357</v>
      </c>
      <c r="C80" s="112" t="s">
        <v>574</v>
      </c>
      <c r="D80" s="113">
        <f>'DS theo Quyet dinh khen thuong'!S154</f>
        <v>3000000</v>
      </c>
      <c r="E80" s="106">
        <v>21510000363407</v>
      </c>
      <c r="F80" s="153"/>
    </row>
    <row r="81" spans="1:22" ht="24.95" customHeight="1" x14ac:dyDescent="0.2">
      <c r="A81" s="156">
        <v>76</v>
      </c>
      <c r="B81" s="103" t="s">
        <v>516</v>
      </c>
      <c r="C81" s="112" t="s">
        <v>328</v>
      </c>
      <c r="D81" s="113">
        <f>'DS theo Quyet dinh khen thuong'!S48</f>
        <v>1170749.9999999998</v>
      </c>
      <c r="E81" s="106">
        <v>21510000078190</v>
      </c>
      <c r="F81" s="153"/>
    </row>
    <row r="82" spans="1:22" ht="24.95" customHeight="1" x14ac:dyDescent="0.2">
      <c r="A82" s="156">
        <v>77</v>
      </c>
      <c r="B82" s="100" t="s">
        <v>340</v>
      </c>
      <c r="C82" s="112" t="s">
        <v>336</v>
      </c>
      <c r="D82" s="113">
        <f>'DS theo Quyet dinh khen thuong'!S25</f>
        <v>3000000</v>
      </c>
      <c r="E82" s="106">
        <v>21510000455146</v>
      </c>
      <c r="F82" s="153"/>
    </row>
    <row r="83" spans="1:22" ht="24.95" customHeight="1" x14ac:dyDescent="0.2">
      <c r="A83" s="156">
        <v>78</v>
      </c>
      <c r="B83" s="100" t="s">
        <v>521</v>
      </c>
      <c r="C83" s="112" t="s">
        <v>364</v>
      </c>
      <c r="D83" s="113">
        <f>'DS theo Quyet dinh khen thuong'!S53</f>
        <v>3120000</v>
      </c>
      <c r="E83" s="106">
        <v>21510000668227</v>
      </c>
      <c r="F83" s="153"/>
    </row>
    <row r="84" spans="1:22" ht="24.95" customHeight="1" x14ac:dyDescent="0.2">
      <c r="A84" s="156">
        <v>79</v>
      </c>
      <c r="B84" s="104" t="s">
        <v>341</v>
      </c>
      <c r="C84" s="112" t="s">
        <v>576</v>
      </c>
      <c r="D84" s="113">
        <f>'DS theo Quyet dinh khen thuong'!S135+'DS theo Quyet dinh khen thuong'!S136+'DS theo Quyet dinh khen thuong'!S137</f>
        <v>7400000</v>
      </c>
      <c r="E84" s="111">
        <v>21510000361933</v>
      </c>
      <c r="F84" s="153"/>
    </row>
    <row r="85" spans="1:22" ht="24.95" customHeight="1" x14ac:dyDescent="0.2">
      <c r="A85" s="156">
        <v>80</v>
      </c>
      <c r="B85" s="103" t="s">
        <v>316</v>
      </c>
      <c r="C85" s="112" t="s">
        <v>581</v>
      </c>
      <c r="D85" s="113">
        <f>'DS theo Quyet dinh khen thuong'!S142</f>
        <v>2400000</v>
      </c>
      <c r="E85" s="106">
        <v>21510000393325</v>
      </c>
      <c r="F85" s="153"/>
    </row>
    <row r="86" spans="1:22" ht="24.95" customHeight="1" x14ac:dyDescent="0.2">
      <c r="A86" s="156">
        <v>81</v>
      </c>
      <c r="B86" s="100" t="s">
        <v>362</v>
      </c>
      <c r="C86" s="112" t="s">
        <v>365</v>
      </c>
      <c r="D86" s="113">
        <f>'DS theo Quyet dinh khen thuong'!S5</f>
        <v>3000000</v>
      </c>
      <c r="E86" s="106">
        <v>21510000358953</v>
      </c>
      <c r="F86" s="153"/>
    </row>
    <row r="87" spans="1:22" ht="24.95" customHeight="1" x14ac:dyDescent="0.2">
      <c r="A87" s="156">
        <v>82</v>
      </c>
      <c r="B87" s="103" t="s">
        <v>510</v>
      </c>
      <c r="C87" s="112" t="s">
        <v>335</v>
      </c>
      <c r="D87" s="113">
        <f>'DS theo Quyet dinh khen thuong'!S30</f>
        <v>360000</v>
      </c>
      <c r="E87" s="106">
        <v>21510000392669</v>
      </c>
      <c r="F87" s="153"/>
    </row>
    <row r="88" spans="1:22" ht="24.95" customHeight="1" x14ac:dyDescent="0.2">
      <c r="A88" s="156">
        <v>83</v>
      </c>
      <c r="B88" s="101" t="s">
        <v>533</v>
      </c>
      <c r="C88" s="112" t="s">
        <v>555</v>
      </c>
      <c r="D88" s="113">
        <f>'DS theo Quyet dinh khen thuong'!S101</f>
        <v>1300000</v>
      </c>
      <c r="E88" s="106">
        <v>21510000393200</v>
      </c>
      <c r="F88" s="153"/>
    </row>
    <row r="89" spans="1:22" ht="24.95" customHeight="1" x14ac:dyDescent="0.2">
      <c r="A89" s="156">
        <v>84</v>
      </c>
      <c r="B89" s="101" t="s">
        <v>532</v>
      </c>
      <c r="C89" s="112" t="s">
        <v>571</v>
      </c>
      <c r="D89" s="113">
        <f>'DS theo Quyet dinh khen thuong'!S69+'DS theo Quyet dinh khen thuong'!S84</f>
        <v>4000000</v>
      </c>
      <c r="E89" s="106">
        <v>21510000083893</v>
      </c>
      <c r="F89" s="153" t="s">
        <v>565</v>
      </c>
    </row>
    <row r="90" spans="1:22" ht="24.95" customHeight="1" x14ac:dyDescent="0.2">
      <c r="A90" s="156">
        <v>85</v>
      </c>
      <c r="B90" s="101" t="s">
        <v>315</v>
      </c>
      <c r="C90" s="112" t="s">
        <v>314</v>
      </c>
      <c r="D90" s="113">
        <f>'DS theo Quyet dinh khen thuong'!S138</f>
        <v>3599999.9999999995</v>
      </c>
      <c r="E90" s="106">
        <v>12010000324254</v>
      </c>
      <c r="F90" s="153"/>
    </row>
    <row r="91" spans="1:22" ht="24.95" customHeight="1" x14ac:dyDescent="0.2">
      <c r="A91" s="156">
        <v>86</v>
      </c>
      <c r="B91" s="105" t="s">
        <v>337</v>
      </c>
      <c r="C91" s="112" t="s">
        <v>335</v>
      </c>
      <c r="D91" s="113">
        <f>'DS theo Quyet dinh khen thuong'!S26</f>
        <v>3599999.9999999995</v>
      </c>
      <c r="E91" s="106">
        <v>21510000359910</v>
      </c>
      <c r="F91" s="153"/>
    </row>
    <row r="92" spans="1:22" ht="24.95" customHeight="1" x14ac:dyDescent="0.2">
      <c r="A92" s="156">
        <v>87</v>
      </c>
      <c r="B92" s="100" t="s">
        <v>324</v>
      </c>
      <c r="C92" s="112" t="s">
        <v>579</v>
      </c>
      <c r="D92" s="113">
        <f>'DS theo Quyet dinh khen thuong'!S55</f>
        <v>6689999.9999999991</v>
      </c>
      <c r="E92" s="106">
        <v>21510000123300</v>
      </c>
      <c r="F92" s="153" t="s">
        <v>566</v>
      </c>
    </row>
    <row r="93" spans="1:22" ht="21.75" customHeight="1" x14ac:dyDescent="0.2">
      <c r="A93" s="174" t="s">
        <v>569</v>
      </c>
      <c r="B93" s="175"/>
      <c r="C93" s="112"/>
      <c r="D93" s="114">
        <f>SUM(D6:D92)</f>
        <v>403000000</v>
      </c>
      <c r="E93" s="99"/>
      <c r="F93" s="99"/>
      <c r="G93" s="150"/>
      <c r="H93" s="150"/>
      <c r="I93" s="150"/>
      <c r="J93" s="150"/>
      <c r="K93" s="150"/>
      <c r="L93" s="150"/>
      <c r="M93" s="150"/>
      <c r="N93" s="150"/>
      <c r="O93" s="150"/>
      <c r="P93" s="150"/>
      <c r="Q93" s="150"/>
      <c r="R93" s="150"/>
      <c r="S93" s="150"/>
      <c r="T93" s="150"/>
      <c r="U93" s="150"/>
    </row>
    <row r="94" spans="1:22" s="24" customFormat="1" ht="24" customHeight="1" x14ac:dyDescent="0.2">
      <c r="B94" s="154" t="s">
        <v>598</v>
      </c>
      <c r="C94" s="149"/>
      <c r="D94" s="149"/>
      <c r="E94" s="149"/>
      <c r="F94" s="149"/>
      <c r="G94" s="151"/>
      <c r="H94" s="151"/>
      <c r="I94" s="151"/>
      <c r="J94" s="151"/>
      <c r="K94" s="151"/>
      <c r="L94" s="151"/>
      <c r="M94" s="151"/>
      <c r="N94" s="151"/>
      <c r="O94" s="151"/>
      <c r="P94" s="151"/>
      <c r="Q94" s="151"/>
      <c r="R94" s="151"/>
      <c r="S94" s="151"/>
      <c r="T94" s="151"/>
      <c r="U94" s="145"/>
      <c r="V94" s="146"/>
    </row>
    <row r="95" spans="1:22" s="24" customFormat="1" ht="19.5" customHeight="1" x14ac:dyDescent="0.2">
      <c r="B95" s="147"/>
      <c r="C95" s="147"/>
      <c r="D95" s="147"/>
      <c r="E95" s="147"/>
      <c r="F95" s="147"/>
      <c r="G95" s="147"/>
      <c r="H95" s="147"/>
      <c r="I95" s="147"/>
      <c r="J95" s="147"/>
      <c r="K95" s="147"/>
      <c r="L95" s="147"/>
      <c r="M95" s="147"/>
      <c r="N95" s="147"/>
      <c r="O95" s="147"/>
      <c r="P95" s="147"/>
      <c r="Q95" s="147"/>
      <c r="R95" s="147"/>
      <c r="S95" s="147"/>
      <c r="T95" s="147"/>
      <c r="U95" s="145"/>
      <c r="V95" s="146"/>
    </row>
    <row r="96" spans="1:22" ht="20.100000000000001" customHeight="1" x14ac:dyDescent="0.2">
      <c r="B96" s="115" t="s">
        <v>604</v>
      </c>
      <c r="C96" s="173" t="s">
        <v>600</v>
      </c>
      <c r="D96" s="173"/>
      <c r="E96" s="173" t="s">
        <v>603</v>
      </c>
      <c r="F96" s="173"/>
    </row>
  </sheetData>
  <autoFilter ref="B5:F5">
    <sortState ref="B2:E88">
      <sortCondition ref="B1"/>
    </sortState>
  </autoFilter>
  <mergeCells count="5">
    <mergeCell ref="E96:F96"/>
    <mergeCell ref="C96:D96"/>
    <mergeCell ref="A93:B93"/>
    <mergeCell ref="A2:F2"/>
    <mergeCell ref="A3:F3"/>
  </mergeCells>
  <conditionalFormatting sqref="B6:B22 B25:B92">
    <cfRule type="duplicateValues" dxfId="0" priority="23"/>
  </conditionalFormatting>
  <pageMargins left="0.70866141732283472" right="0.70866141732283472" top="0.51181102362204722" bottom="0.51181102362204722" header="0.31496062992125984" footer="0.31496062992125984"/>
  <pageSetup paperSize="9" scale="6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A16" zoomScale="85" zoomScaleNormal="85" workbookViewId="0">
      <selection sqref="A1:F20"/>
    </sheetView>
  </sheetViews>
  <sheetFormatPr defaultRowHeight="12.75" x14ac:dyDescent="0.2"/>
  <cols>
    <col min="1" max="1" width="24.5" customWidth="1"/>
    <col min="2" max="2" width="14.6640625" bestFit="1" customWidth="1"/>
    <col min="3" max="3" width="15.83203125" bestFit="1" customWidth="1"/>
    <col min="4" max="4" width="14.5" bestFit="1" customWidth="1"/>
    <col min="5" max="6" width="12.5" bestFit="1" customWidth="1"/>
  </cols>
  <sheetData>
    <row r="2" spans="1:9" ht="18.75" x14ac:dyDescent="0.3">
      <c r="A2" s="186" t="s">
        <v>586</v>
      </c>
      <c r="B2" s="186"/>
      <c r="C2" s="186"/>
      <c r="D2" s="186"/>
      <c r="E2" s="186"/>
    </row>
    <row r="3" spans="1:9" ht="15.75" x14ac:dyDescent="0.25">
      <c r="A3" s="187" t="s">
        <v>587</v>
      </c>
      <c r="B3" s="187"/>
      <c r="C3" s="187"/>
      <c r="D3" s="187"/>
      <c r="E3" s="187"/>
      <c r="F3" s="187"/>
    </row>
    <row r="4" spans="1:9" x14ac:dyDescent="0.2">
      <c r="A4" s="120"/>
      <c r="B4" s="120"/>
      <c r="C4" s="120"/>
      <c r="D4" s="120"/>
      <c r="E4" s="120"/>
      <c r="F4" s="120"/>
    </row>
    <row r="5" spans="1:9" ht="15.75" x14ac:dyDescent="0.2">
      <c r="A5" s="185" t="s">
        <v>585</v>
      </c>
      <c r="B5" s="185"/>
      <c r="C5" s="185"/>
      <c r="D5" s="185"/>
      <c r="E5" s="185"/>
      <c r="F5" s="185"/>
    </row>
    <row r="6" spans="1:9" s="24" customFormat="1" ht="33" customHeight="1" x14ac:dyDescent="0.2">
      <c r="A6" s="171" t="s">
        <v>584</v>
      </c>
      <c r="B6" s="171"/>
      <c r="C6" s="171"/>
      <c r="D6" s="171"/>
      <c r="E6" s="171"/>
      <c r="F6" s="171"/>
      <c r="G6" s="50"/>
      <c r="H6" s="74"/>
      <c r="I6" s="39"/>
    </row>
    <row r="7" spans="1:9" s="24" customFormat="1" ht="20.100000000000001" customHeight="1" x14ac:dyDescent="0.2">
      <c r="A7" s="121" t="s">
        <v>20</v>
      </c>
      <c r="B7" s="72"/>
      <c r="C7" s="72"/>
      <c r="D7" s="50"/>
      <c r="E7" s="50"/>
      <c r="F7" s="50"/>
      <c r="G7" s="50"/>
      <c r="H7" s="71"/>
    </row>
    <row r="8" spans="1:9" s="24" customFormat="1" ht="20.100000000000001" customHeight="1" x14ac:dyDescent="0.2">
      <c r="A8" s="36" t="s">
        <v>23</v>
      </c>
      <c r="B8" s="72"/>
      <c r="C8" s="72"/>
      <c r="D8" s="50"/>
      <c r="E8" s="50"/>
      <c r="F8" s="50"/>
      <c r="G8" s="50"/>
      <c r="H8" s="71"/>
    </row>
    <row r="9" spans="1:9" s="24" customFormat="1" ht="126" x14ac:dyDescent="0.2">
      <c r="A9" s="109"/>
      <c r="B9" s="109" t="s">
        <v>27</v>
      </c>
      <c r="C9" s="109" t="s">
        <v>28</v>
      </c>
      <c r="D9" s="109" t="s">
        <v>26</v>
      </c>
      <c r="E9" s="72"/>
      <c r="F9" s="50"/>
      <c r="G9" s="50"/>
      <c r="H9" s="71"/>
    </row>
    <row r="10" spans="1:9" s="24" customFormat="1" ht="15.75" x14ac:dyDescent="0.2">
      <c r="A10" s="30" t="s">
        <v>19</v>
      </c>
      <c r="B10" s="107">
        <v>1.5</v>
      </c>
      <c r="C10" s="107">
        <v>1.25</v>
      </c>
      <c r="D10" s="117">
        <v>1</v>
      </c>
      <c r="E10" s="72"/>
      <c r="F10" s="50"/>
      <c r="G10" s="50"/>
      <c r="H10" s="71"/>
    </row>
    <row r="11" spans="1:9" s="24" customFormat="1" ht="20.100000000000001" customHeight="1" x14ac:dyDescent="0.2">
      <c r="A11" s="36" t="s">
        <v>21</v>
      </c>
      <c r="B11" s="72"/>
      <c r="C11" s="72"/>
      <c r="D11" s="50"/>
      <c r="E11" s="50"/>
      <c r="F11" s="50"/>
      <c r="G11" s="50"/>
      <c r="H11" s="71"/>
    </row>
    <row r="12" spans="1:9" s="24" customFormat="1" ht="180" customHeight="1" x14ac:dyDescent="0.2">
      <c r="A12" s="109"/>
      <c r="B12" s="109" t="s">
        <v>44</v>
      </c>
      <c r="C12" s="108" t="s">
        <v>45</v>
      </c>
      <c r="D12" s="108" t="s">
        <v>24</v>
      </c>
      <c r="E12" s="109" t="s">
        <v>25</v>
      </c>
      <c r="F12" s="109" t="s">
        <v>29</v>
      </c>
      <c r="G12" s="50"/>
      <c r="H12" s="71"/>
    </row>
    <row r="13" spans="1:9" s="24" customFormat="1" ht="15.75" x14ac:dyDescent="0.2">
      <c r="A13" s="30" t="s">
        <v>18</v>
      </c>
      <c r="B13" s="110">
        <v>2.23</v>
      </c>
      <c r="C13" s="110">
        <v>1.3</v>
      </c>
      <c r="D13" s="116">
        <v>1.2</v>
      </c>
      <c r="E13" s="118">
        <v>1</v>
      </c>
      <c r="F13" s="119">
        <v>0.9</v>
      </c>
      <c r="G13" s="50"/>
      <c r="H13" s="71"/>
    </row>
    <row r="15" spans="1:9" ht="15.75" x14ac:dyDescent="0.2">
      <c r="A15" s="185" t="s">
        <v>588</v>
      </c>
      <c r="B15" s="185"/>
      <c r="C15" s="185"/>
      <c r="D15" s="185"/>
      <c r="E15" s="185"/>
      <c r="F15" s="185"/>
    </row>
    <row r="16" spans="1:9" ht="138" customHeight="1" x14ac:dyDescent="0.2">
      <c r="A16" s="188" t="s">
        <v>595</v>
      </c>
      <c r="B16" s="189"/>
      <c r="C16" s="189"/>
      <c r="D16" s="189"/>
      <c r="E16" s="189"/>
      <c r="F16" s="189"/>
    </row>
    <row r="17" spans="1:6" ht="15.75" x14ac:dyDescent="0.25">
      <c r="A17" s="184" t="s">
        <v>597</v>
      </c>
      <c r="B17" s="184"/>
      <c r="C17" s="141"/>
      <c r="D17" s="184" t="s">
        <v>596</v>
      </c>
      <c r="E17" s="184"/>
      <c r="F17" s="184"/>
    </row>
  </sheetData>
  <mergeCells count="8">
    <mergeCell ref="D17:F17"/>
    <mergeCell ref="A17:B17"/>
    <mergeCell ref="A15:F15"/>
    <mergeCell ref="A2:E2"/>
    <mergeCell ref="A3:F3"/>
    <mergeCell ref="A16:F16"/>
    <mergeCell ref="A6:F6"/>
    <mergeCell ref="A5:F5"/>
  </mergeCells>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4"/>
  <sheetViews>
    <sheetView tabSelected="1" topLeftCell="A4" zoomScale="55" zoomScaleNormal="55" workbookViewId="0">
      <pane ySplit="1380" topLeftCell="A205" activePane="bottomLeft"/>
      <selection activeCell="S4" sqref="S2:S4"/>
      <selection pane="bottomLeft" activeCell="A186" sqref="A186:XFD188"/>
    </sheetView>
  </sheetViews>
  <sheetFormatPr defaultColWidth="9.1640625" defaultRowHeight="20.100000000000001" customHeight="1" x14ac:dyDescent="0.2"/>
  <cols>
    <col min="1" max="1" width="9.1640625" style="1" customWidth="1"/>
    <col min="2" max="2" width="54.5" style="1" customWidth="1"/>
    <col min="3" max="3" width="28.5" style="1" customWidth="1"/>
    <col min="4" max="4" width="25" style="1" customWidth="1"/>
    <col min="5" max="5" width="21.6640625" style="1" customWidth="1"/>
    <col min="6" max="6" width="14.5" style="1" customWidth="1"/>
    <col min="7" max="7" width="17.83203125" style="1" hidden="1" customWidth="1"/>
    <col min="8" max="8" width="25.6640625" style="1" hidden="1" customWidth="1"/>
    <col min="9" max="9" width="13.5" style="1" hidden="1" customWidth="1"/>
    <col min="10" max="10" width="18.1640625" style="1" customWidth="1"/>
    <col min="11" max="11" width="17.83203125" style="1" customWidth="1"/>
    <col min="12" max="12" width="18.6640625" style="23" customWidth="1"/>
    <col min="13" max="13" width="20.5" style="23" customWidth="1"/>
    <col min="14" max="14" width="28.83203125" style="1" customWidth="1"/>
    <col min="15" max="15" width="6.33203125" style="1" hidden="1" customWidth="1"/>
    <col min="16" max="16" width="14.6640625" style="95" customWidth="1"/>
    <col min="17" max="17" width="15.33203125" style="95" customWidth="1"/>
    <col min="18" max="18" width="14.1640625" style="95" customWidth="1"/>
    <col min="19" max="19" width="21.6640625" style="93" customWidth="1"/>
    <col min="20" max="20" width="27.1640625" style="23" hidden="1" customWidth="1"/>
    <col min="21" max="21" width="18.33203125" style="1" hidden="1" customWidth="1"/>
    <col min="22" max="26" width="9.1640625" style="1" customWidth="1"/>
    <col min="27" max="27" width="28" style="1" customWidth="1"/>
    <col min="28" max="16384" width="9.1640625" style="1"/>
  </cols>
  <sheetData>
    <row r="1" spans="1:21" ht="87" customHeight="1" x14ac:dyDescent="0.2">
      <c r="A1" s="203" t="s">
        <v>0</v>
      </c>
      <c r="B1" s="203" t="s">
        <v>14</v>
      </c>
      <c r="C1" s="203" t="s">
        <v>185</v>
      </c>
      <c r="D1" s="203" t="s">
        <v>368</v>
      </c>
      <c r="E1" s="203" t="s">
        <v>184</v>
      </c>
      <c r="F1" s="203" t="s">
        <v>594</v>
      </c>
      <c r="G1" s="77" t="str">
        <f>MucHoTro!C3</f>
        <v>Nếu tác giả thứ nhất là cán bộ thuộc biên chế của Nhà trường</v>
      </c>
      <c r="H1" s="77" t="str">
        <f>MucHoTro!D3</f>
        <v>Nếu tác giả liên hệ mà không là tác giả thứ nhất là cán bộ thuộc biên chế của Nhà trường</v>
      </c>
      <c r="I1" s="77" t="s">
        <v>26</v>
      </c>
      <c r="J1" s="203" t="s">
        <v>589</v>
      </c>
      <c r="K1" s="203" t="s">
        <v>590</v>
      </c>
      <c r="L1" s="203" t="s">
        <v>591</v>
      </c>
      <c r="M1" s="203" t="s">
        <v>592</v>
      </c>
      <c r="N1" s="203" t="s">
        <v>185</v>
      </c>
      <c r="O1" s="77" t="s">
        <v>512</v>
      </c>
      <c r="P1" s="122" t="s">
        <v>508</v>
      </c>
      <c r="Q1" s="122"/>
      <c r="R1" s="122"/>
      <c r="S1" s="203" t="s">
        <v>593</v>
      </c>
      <c r="T1" s="203" t="s">
        <v>452</v>
      </c>
      <c r="U1" s="203" t="s">
        <v>453</v>
      </c>
    </row>
    <row r="2" spans="1:21" ht="52.5" customHeight="1" x14ac:dyDescent="0.2">
      <c r="A2" s="204"/>
      <c r="B2" s="204"/>
      <c r="C2" s="204"/>
      <c r="D2" s="204"/>
      <c r="E2" s="204"/>
      <c r="F2" s="204"/>
      <c r="G2" s="77"/>
      <c r="H2" s="77"/>
      <c r="I2" s="77"/>
      <c r="J2" s="204"/>
      <c r="K2" s="204"/>
      <c r="L2" s="204"/>
      <c r="M2" s="204"/>
      <c r="N2" s="204"/>
      <c r="O2" s="77"/>
      <c r="P2" s="77" t="s">
        <v>505</v>
      </c>
      <c r="Q2" s="77" t="s">
        <v>506</v>
      </c>
      <c r="R2" s="77" t="s">
        <v>507</v>
      </c>
      <c r="S2" s="204"/>
      <c r="T2" s="204"/>
      <c r="U2" s="204"/>
    </row>
    <row r="3" spans="1:21" s="49" customFormat="1" ht="112.5" x14ac:dyDescent="0.2">
      <c r="A3" s="78">
        <v>1</v>
      </c>
      <c r="B3" s="89" t="s">
        <v>147</v>
      </c>
      <c r="C3" s="77" t="s">
        <v>366</v>
      </c>
      <c r="D3" s="87" t="s">
        <v>446</v>
      </c>
      <c r="E3" s="87" t="s">
        <v>364</v>
      </c>
      <c r="F3" s="85" t="s">
        <v>43</v>
      </c>
      <c r="G3" s="79"/>
      <c r="H3" s="79"/>
      <c r="I3" s="79" t="s">
        <v>13</v>
      </c>
      <c r="J3" s="80">
        <f>IF(F3="Q1a",MucHoTro!$H$5,IF(F3="Q1b",MucHoTro!$H$6,IF(F3="Q2",MucHoTro!$H$7,IF(F3="Q3",MucHoTro!$H$8,IF(F3="Q4",MucHoTro!$H$9)))))</f>
        <v>2.23</v>
      </c>
      <c r="K3" s="78">
        <f>IF(G3="x",MucHoTro!$C$5,IF(H3="x",MucHoTro!$D$5,IF(I3="x",MucHoTro!$E$5)))</f>
        <v>1</v>
      </c>
      <c r="L3" s="81">
        <f t="shared" ref="L3:L40" si="0">J3*K3</f>
        <v>2.23</v>
      </c>
      <c r="M3" s="82">
        <f t="shared" ref="M3:M42" si="1">L3*2000000</f>
        <v>4460000</v>
      </c>
      <c r="N3" s="85" t="s">
        <v>366</v>
      </c>
      <c r="O3" s="85">
        <v>1</v>
      </c>
      <c r="P3" s="85"/>
      <c r="Q3" s="85"/>
      <c r="R3" s="85"/>
      <c r="S3" s="82">
        <f>M3</f>
        <v>4460000</v>
      </c>
      <c r="T3" s="82"/>
      <c r="U3" s="83"/>
    </row>
    <row r="4" spans="1:21" s="49" customFormat="1" ht="75" x14ac:dyDescent="0.2">
      <c r="A4" s="78">
        <v>2</v>
      </c>
      <c r="B4" s="84" t="s">
        <v>146</v>
      </c>
      <c r="C4" s="77" t="s">
        <v>366</v>
      </c>
      <c r="D4" s="85" t="s">
        <v>445</v>
      </c>
      <c r="E4" s="87" t="s">
        <v>364</v>
      </c>
      <c r="F4" s="85" t="s">
        <v>42</v>
      </c>
      <c r="G4" s="79"/>
      <c r="H4" s="79"/>
      <c r="I4" s="79" t="s">
        <v>13</v>
      </c>
      <c r="J4" s="80">
        <f>IF(F4="Q1a",MucHoTro!$H$5,IF(F4="Q1b",MucHoTro!$H$6,IF(F4="Q2",MucHoTro!$H$7,IF(F4="Q3",MucHoTro!$H$8,IF(F4="Q4",MucHoTro!$H$9)))))</f>
        <v>1.3</v>
      </c>
      <c r="K4" s="78">
        <f>IF(G4="x",MucHoTro!$C$5,IF(H4="x",MucHoTro!$D$5,IF(I4="x",MucHoTro!$E$5)))</f>
        <v>1</v>
      </c>
      <c r="L4" s="81">
        <f t="shared" si="0"/>
        <v>1.3</v>
      </c>
      <c r="M4" s="82">
        <f t="shared" si="1"/>
        <v>2600000</v>
      </c>
      <c r="N4" s="85" t="s">
        <v>366</v>
      </c>
      <c r="O4" s="85">
        <v>1</v>
      </c>
      <c r="P4" s="85"/>
      <c r="Q4" s="85"/>
      <c r="R4" s="85"/>
      <c r="S4" s="82">
        <f>M4</f>
        <v>2600000</v>
      </c>
      <c r="T4" s="82"/>
      <c r="U4" s="83"/>
    </row>
    <row r="5" spans="1:21" s="49" customFormat="1" ht="93.75" x14ac:dyDescent="0.2">
      <c r="A5" s="78">
        <v>3</v>
      </c>
      <c r="B5" s="89" t="s">
        <v>144</v>
      </c>
      <c r="C5" s="87" t="s">
        <v>477</v>
      </c>
      <c r="D5" s="87" t="s">
        <v>444</v>
      </c>
      <c r="E5" s="87" t="s">
        <v>365</v>
      </c>
      <c r="F5" s="85" t="s">
        <v>10</v>
      </c>
      <c r="G5" s="79" t="s">
        <v>13</v>
      </c>
      <c r="H5" s="79"/>
      <c r="I5" s="79"/>
      <c r="J5" s="80">
        <f>IF(F5="Q1a",MucHoTro!$H$5,IF(F5="Q1b",MucHoTro!$H$6,IF(F5="Q2",MucHoTro!$H$7,IF(F5="Q3",MucHoTro!$H$8,IF(F5="Q4",MucHoTro!$H$9)))))</f>
        <v>1</v>
      </c>
      <c r="K5" s="78">
        <f>IF(G5="x",MucHoTro!$C$5,IF(H5="x",MucHoTro!$D$5,IF(I5="x",MucHoTro!$E$5)))</f>
        <v>1.5</v>
      </c>
      <c r="L5" s="81">
        <f t="shared" si="0"/>
        <v>1.5</v>
      </c>
      <c r="M5" s="82">
        <f t="shared" si="1"/>
        <v>3000000</v>
      </c>
      <c r="N5" s="87" t="s">
        <v>362</v>
      </c>
      <c r="O5" s="87">
        <v>1</v>
      </c>
      <c r="P5" s="87"/>
      <c r="Q5" s="87"/>
      <c r="R5" s="87"/>
      <c r="S5" s="96">
        <f>M5</f>
        <v>3000000</v>
      </c>
      <c r="T5" s="82"/>
      <c r="U5" s="83"/>
    </row>
    <row r="6" spans="1:21" s="49" customFormat="1" ht="75" x14ac:dyDescent="0.2">
      <c r="A6" s="78">
        <v>4</v>
      </c>
      <c r="B6" s="84" t="s">
        <v>145</v>
      </c>
      <c r="C6" s="77" t="s">
        <v>454</v>
      </c>
      <c r="D6" s="85" t="s">
        <v>406</v>
      </c>
      <c r="E6" s="87" t="s">
        <v>364</v>
      </c>
      <c r="F6" s="85" t="s">
        <v>43</v>
      </c>
      <c r="G6" s="79"/>
      <c r="H6" s="79"/>
      <c r="I6" s="79" t="s">
        <v>13</v>
      </c>
      <c r="J6" s="80">
        <f>IF(F6="Q1a",MucHoTro!$H$5,IF(F6="Q1b",MucHoTro!$H$6,IF(F6="Q2",MucHoTro!$H$7,IF(F6="Q3",MucHoTro!$H$8,IF(F6="Q4",MucHoTro!$H$9)))))</f>
        <v>2.23</v>
      </c>
      <c r="K6" s="78">
        <f>IF(G6="x",MucHoTro!$C$5,IF(H6="x",MucHoTro!$D$5,IF(I6="x",MucHoTro!$E$5)))</f>
        <v>1</v>
      </c>
      <c r="L6" s="81">
        <f t="shared" si="0"/>
        <v>2.23</v>
      </c>
      <c r="M6" s="82">
        <f t="shared" si="1"/>
        <v>4460000</v>
      </c>
      <c r="N6" s="85" t="s">
        <v>366</v>
      </c>
      <c r="O6" s="85">
        <v>1</v>
      </c>
      <c r="P6" s="85"/>
      <c r="Q6" s="85"/>
      <c r="R6" s="85"/>
      <c r="S6" s="82">
        <f>M6</f>
        <v>4460000</v>
      </c>
      <c r="T6" s="82"/>
      <c r="U6" s="83"/>
    </row>
    <row r="7" spans="1:21" s="49" customFormat="1" ht="93.75" x14ac:dyDescent="0.2">
      <c r="A7" s="78">
        <v>5</v>
      </c>
      <c r="B7" s="89" t="s">
        <v>143</v>
      </c>
      <c r="C7" s="77" t="s">
        <v>455</v>
      </c>
      <c r="D7" s="85" t="s">
        <v>442</v>
      </c>
      <c r="E7" s="85" t="s">
        <v>363</v>
      </c>
      <c r="F7" s="85" t="s">
        <v>43</v>
      </c>
      <c r="G7" s="79" t="s">
        <v>13</v>
      </c>
      <c r="H7" s="79"/>
      <c r="I7" s="79"/>
      <c r="J7" s="80">
        <f>IF(F7="Q1a",MucHoTro!$H$5,IF(F7="Q1b",MucHoTro!$H$6,IF(F7="Q2",MucHoTro!$H$7,IF(F7="Q3",MucHoTro!$H$8,IF(F7="Q4",MucHoTro!$H$9)))))</f>
        <v>2.23</v>
      </c>
      <c r="K7" s="78">
        <f>IF(G7="x",MucHoTro!$C$5,IF(H7="x",MucHoTro!$D$5,IF(I7="x",MucHoTro!$E$5)))</f>
        <v>1.5</v>
      </c>
      <c r="L7" s="81">
        <f t="shared" si="0"/>
        <v>3.3449999999999998</v>
      </c>
      <c r="M7" s="82">
        <f t="shared" si="1"/>
        <v>6689999.9999999991</v>
      </c>
      <c r="N7" s="85" t="s">
        <v>360</v>
      </c>
      <c r="O7" s="85"/>
      <c r="P7" s="85"/>
      <c r="Q7" s="85"/>
      <c r="R7" s="85"/>
      <c r="S7" s="82">
        <f t="shared" ref="S7:S27" si="2">M7</f>
        <v>6689999.9999999991</v>
      </c>
      <c r="T7" s="82"/>
      <c r="U7" s="83"/>
    </row>
    <row r="8" spans="1:21" s="49" customFormat="1" ht="75" x14ac:dyDescent="0.2">
      <c r="A8" s="78">
        <v>6</v>
      </c>
      <c r="B8" s="89" t="s">
        <v>162</v>
      </c>
      <c r="C8" s="91" t="s">
        <v>361</v>
      </c>
      <c r="D8" s="87" t="s">
        <v>443</v>
      </c>
      <c r="E8" s="87" t="s">
        <v>364</v>
      </c>
      <c r="F8" s="85" t="s">
        <v>42</v>
      </c>
      <c r="G8" s="79" t="s">
        <v>13</v>
      </c>
      <c r="H8" s="79"/>
      <c r="I8" s="79"/>
      <c r="J8" s="80">
        <f>IF(F8="Q1a",MucHoTro!$H$5,IF(F8="Q1b",MucHoTro!$H$6,IF(F8="Q2",MucHoTro!$H$7,IF(F8="Q3",MucHoTro!$H$8,IF(F8="Q4",MucHoTro!$H$9)))))</f>
        <v>1.3</v>
      </c>
      <c r="K8" s="78">
        <f>IF(G8="x",MucHoTro!$C$5,IF(H8="x",MucHoTro!$D$5,IF(I8="x",MucHoTro!$E$5)))</f>
        <v>1.5</v>
      </c>
      <c r="L8" s="81">
        <f t="shared" si="0"/>
        <v>1.9500000000000002</v>
      </c>
      <c r="M8" s="82">
        <f t="shared" si="1"/>
        <v>3900000.0000000005</v>
      </c>
      <c r="N8" s="87" t="s">
        <v>361</v>
      </c>
      <c r="O8" s="87"/>
      <c r="P8" s="87"/>
      <c r="Q8" s="87"/>
      <c r="R8" s="87"/>
      <c r="S8" s="82">
        <f t="shared" si="2"/>
        <v>3900000.0000000005</v>
      </c>
      <c r="T8" s="82"/>
      <c r="U8" s="83"/>
    </row>
    <row r="9" spans="1:21" s="50" customFormat="1" ht="37.5" x14ac:dyDescent="0.2">
      <c r="A9" s="78">
        <v>7</v>
      </c>
      <c r="B9" s="84" t="s">
        <v>48</v>
      </c>
      <c r="C9" s="91" t="s">
        <v>290</v>
      </c>
      <c r="D9" s="85" t="s">
        <v>369</v>
      </c>
      <c r="E9" s="87" t="s">
        <v>291</v>
      </c>
      <c r="F9" s="85" t="s">
        <v>9</v>
      </c>
      <c r="G9" s="79"/>
      <c r="H9" s="79"/>
      <c r="I9" s="79" t="s">
        <v>13</v>
      </c>
      <c r="J9" s="80">
        <f>IF(F9="Q1a",MucHoTro!$H$5,IF(F9="Q1b",MucHoTro!$H$6,IF(F9="Q2",MucHoTro!$H$7,IF(F9="Q3",MucHoTro!$H$8,IF(F9="Q4",MucHoTro!$H$9)))))</f>
        <v>1.2</v>
      </c>
      <c r="K9" s="78">
        <f>IF(G9="x",MucHoTro!$C$5,IF(H9="x",MucHoTro!$D$5,IF(I9="x",MucHoTro!$E$5)))</f>
        <v>1</v>
      </c>
      <c r="L9" s="81">
        <f t="shared" si="0"/>
        <v>1.2</v>
      </c>
      <c r="M9" s="82">
        <f t="shared" si="1"/>
        <v>2400000</v>
      </c>
      <c r="N9" s="87" t="s">
        <v>290</v>
      </c>
      <c r="O9" s="87"/>
      <c r="P9" s="87"/>
      <c r="Q9" s="87"/>
      <c r="R9" s="87"/>
      <c r="S9" s="82">
        <f t="shared" si="2"/>
        <v>2400000</v>
      </c>
      <c r="T9" s="82"/>
      <c r="U9" s="83"/>
    </row>
    <row r="10" spans="1:21" s="49" customFormat="1" ht="56.25" x14ac:dyDescent="0.2">
      <c r="A10" s="78">
        <v>8</v>
      </c>
      <c r="B10" s="84" t="s">
        <v>152</v>
      </c>
      <c r="C10" s="91" t="s">
        <v>288</v>
      </c>
      <c r="D10" s="87" t="s">
        <v>378</v>
      </c>
      <c r="E10" s="87" t="s">
        <v>289</v>
      </c>
      <c r="F10" s="85" t="s">
        <v>9</v>
      </c>
      <c r="G10" s="79"/>
      <c r="H10" s="79"/>
      <c r="I10" s="79" t="s">
        <v>13</v>
      </c>
      <c r="J10" s="80">
        <f>IF(F10="Q1a",MucHoTro!$H$5,IF(F10="Q1b",MucHoTro!$H$6,IF(F10="Q2",MucHoTro!$H$7,IF(F10="Q3",MucHoTro!$H$8,IF(F10="Q4",MucHoTro!$H$9)))))</f>
        <v>1.2</v>
      </c>
      <c r="K10" s="78">
        <f>IF(G10="x",MucHoTro!$C$5,IF(H10="x",MucHoTro!$D$5,IF(I10="x",MucHoTro!$E$5)))</f>
        <v>1</v>
      </c>
      <c r="L10" s="81">
        <f t="shared" si="0"/>
        <v>1.2</v>
      </c>
      <c r="M10" s="82">
        <f t="shared" si="1"/>
        <v>2400000</v>
      </c>
      <c r="N10" s="87" t="s">
        <v>288</v>
      </c>
      <c r="O10" s="87"/>
      <c r="P10" s="87"/>
      <c r="Q10" s="87"/>
      <c r="R10" s="87"/>
      <c r="S10" s="82">
        <f t="shared" si="2"/>
        <v>2400000</v>
      </c>
      <c r="T10" s="82"/>
      <c r="U10" s="83"/>
    </row>
    <row r="11" spans="1:21" s="49" customFormat="1" ht="56.25" x14ac:dyDescent="0.2">
      <c r="A11" s="78">
        <v>9</v>
      </c>
      <c r="B11" s="84" t="s">
        <v>49</v>
      </c>
      <c r="C11" s="91" t="s">
        <v>292</v>
      </c>
      <c r="D11" s="85" t="s">
        <v>370</v>
      </c>
      <c r="E11" s="87" t="s">
        <v>291</v>
      </c>
      <c r="F11" s="85" t="s">
        <v>10</v>
      </c>
      <c r="G11" s="79"/>
      <c r="H11" s="79"/>
      <c r="I11" s="79" t="s">
        <v>13</v>
      </c>
      <c r="J11" s="80">
        <f>IF(F11="Q1a",MucHoTro!$H$5,IF(F11="Q1b",MucHoTro!$H$6,IF(F11="Q2",MucHoTro!$H$7,IF(F11="Q3",MucHoTro!$H$8,IF(F11="Q4",MucHoTro!$H$9)))))</f>
        <v>1</v>
      </c>
      <c r="K11" s="78">
        <f>IF(G11="x",MucHoTro!$C$5,IF(H11="x",MucHoTro!$D$5,IF(I11="x",MucHoTro!$E$5)))</f>
        <v>1</v>
      </c>
      <c r="L11" s="81">
        <f t="shared" si="0"/>
        <v>1</v>
      </c>
      <c r="M11" s="82">
        <f t="shared" si="1"/>
        <v>2000000</v>
      </c>
      <c r="N11" s="87" t="s">
        <v>292</v>
      </c>
      <c r="O11" s="87"/>
      <c r="P11" s="87"/>
      <c r="Q11" s="87"/>
      <c r="R11" s="87"/>
      <c r="S11" s="82">
        <f t="shared" si="2"/>
        <v>2000000</v>
      </c>
      <c r="T11" s="82"/>
      <c r="U11" s="83"/>
    </row>
    <row r="12" spans="1:21" s="49" customFormat="1" ht="56.25" x14ac:dyDescent="0.2">
      <c r="A12" s="78">
        <v>10</v>
      </c>
      <c r="B12" s="84" t="s">
        <v>58</v>
      </c>
      <c r="C12" s="87" t="s">
        <v>478</v>
      </c>
      <c r="D12" s="85" t="s">
        <v>380</v>
      </c>
      <c r="E12" s="85" t="s">
        <v>300</v>
      </c>
      <c r="F12" s="87" t="s">
        <v>9</v>
      </c>
      <c r="G12" s="79" t="s">
        <v>13</v>
      </c>
      <c r="H12" s="79"/>
      <c r="I12" s="79"/>
      <c r="J12" s="80">
        <f>IF(F12="Q1a",MucHoTro!$H$5,IF(F12="Q1b",MucHoTro!$H$6,IF(F12="Q2",MucHoTro!$H$7,IF(F12="Q3",MucHoTro!$H$8,IF(F12="Q4",MucHoTro!$H$9)))))</f>
        <v>1.2</v>
      </c>
      <c r="K12" s="78">
        <f>IF(G12="x",MucHoTro!$C$5,IF(H12="x",MucHoTro!$D$5,IF(I12="x",MucHoTro!$E$5)))</f>
        <v>1.5</v>
      </c>
      <c r="L12" s="81">
        <f t="shared" si="0"/>
        <v>1.7999999999999998</v>
      </c>
      <c r="M12" s="82">
        <f t="shared" si="1"/>
        <v>3599999.9999999995</v>
      </c>
      <c r="N12" s="87" t="s">
        <v>303</v>
      </c>
      <c r="O12" s="87"/>
      <c r="P12" s="87"/>
      <c r="Q12" s="87"/>
      <c r="R12" s="87"/>
      <c r="S12" s="82">
        <f t="shared" si="2"/>
        <v>3599999.9999999995</v>
      </c>
      <c r="T12" s="82"/>
      <c r="U12" s="83"/>
    </row>
    <row r="13" spans="1:21" s="49" customFormat="1" ht="75" x14ac:dyDescent="0.2">
      <c r="A13" s="78">
        <v>11</v>
      </c>
      <c r="B13" s="84" t="s">
        <v>59</v>
      </c>
      <c r="C13" s="87" t="s">
        <v>479</v>
      </c>
      <c r="D13" s="85" t="s">
        <v>381</v>
      </c>
      <c r="E13" s="85" t="s">
        <v>300</v>
      </c>
      <c r="F13" s="86" t="s">
        <v>42</v>
      </c>
      <c r="G13" s="79" t="s">
        <v>13</v>
      </c>
      <c r="H13" s="79"/>
      <c r="I13" s="79"/>
      <c r="J13" s="80">
        <f>IF(F13="Q1a",MucHoTro!$H$5,IF(F13="Q1b",MucHoTro!$H$6,IF(F13="Q2",MucHoTro!$H$7,IF(F13="Q3",MucHoTro!$H$8,IF(F13="Q4",MucHoTro!$H$9)))))</f>
        <v>1.3</v>
      </c>
      <c r="K13" s="78">
        <f>IF(G13="x",MucHoTro!$C$5,IF(H13="x",MucHoTro!$D$5,IF(I13="x",MucHoTro!$E$5)))</f>
        <v>1.5</v>
      </c>
      <c r="L13" s="81">
        <f t="shared" si="0"/>
        <v>1.9500000000000002</v>
      </c>
      <c r="M13" s="82">
        <f t="shared" si="1"/>
        <v>3900000.0000000005</v>
      </c>
      <c r="N13" s="87" t="s">
        <v>303</v>
      </c>
      <c r="O13" s="87"/>
      <c r="P13" s="87"/>
      <c r="Q13" s="87"/>
      <c r="R13" s="87"/>
      <c r="S13" s="82">
        <f t="shared" si="2"/>
        <v>3900000.0000000005</v>
      </c>
      <c r="T13" s="82"/>
      <c r="U13" s="83"/>
    </row>
    <row r="14" spans="1:21" s="49" customFormat="1" ht="75" x14ac:dyDescent="0.2">
      <c r="A14" s="78">
        <v>12</v>
      </c>
      <c r="B14" s="84" t="s">
        <v>56</v>
      </c>
      <c r="C14" s="91" t="s">
        <v>301</v>
      </c>
      <c r="D14" s="87" t="s">
        <v>377</v>
      </c>
      <c r="E14" s="85" t="s">
        <v>300</v>
      </c>
      <c r="F14" s="87" t="s">
        <v>43</v>
      </c>
      <c r="G14" s="79" t="s">
        <v>13</v>
      </c>
      <c r="H14" s="79"/>
      <c r="I14" s="79"/>
      <c r="J14" s="80">
        <f>IF(F14="Q1a",MucHoTro!$H$5,IF(F14="Q1b",MucHoTro!$H$6,IF(F14="Q2",MucHoTro!$H$7,IF(F14="Q3",MucHoTro!$H$8,IF(F14="Q4",MucHoTro!$H$9)))))</f>
        <v>2.23</v>
      </c>
      <c r="K14" s="78">
        <f>IF(G14="x",MucHoTro!$C$5,IF(H14="x",MucHoTro!$D$5,IF(I14="x",MucHoTro!$E$5)))</f>
        <v>1.5</v>
      </c>
      <c r="L14" s="81">
        <f t="shared" si="0"/>
        <v>3.3449999999999998</v>
      </c>
      <c r="M14" s="82">
        <f t="shared" si="1"/>
        <v>6689999.9999999991</v>
      </c>
      <c r="N14" s="85" t="s">
        <v>301</v>
      </c>
      <c r="O14" s="85"/>
      <c r="P14" s="85"/>
      <c r="Q14" s="85"/>
      <c r="R14" s="85"/>
      <c r="S14" s="82">
        <f>M14</f>
        <v>6689999.9999999991</v>
      </c>
      <c r="T14" s="82"/>
      <c r="U14" s="83"/>
    </row>
    <row r="15" spans="1:21" s="49" customFormat="1" ht="75" x14ac:dyDescent="0.2">
      <c r="A15" s="78">
        <v>13</v>
      </c>
      <c r="B15" s="84" t="s">
        <v>54</v>
      </c>
      <c r="C15" s="77" t="s">
        <v>299</v>
      </c>
      <c r="D15" s="85" t="s">
        <v>375</v>
      </c>
      <c r="E15" s="85" t="s">
        <v>302</v>
      </c>
      <c r="F15" s="85" t="s">
        <v>42</v>
      </c>
      <c r="G15" s="79" t="s">
        <v>13</v>
      </c>
      <c r="H15" s="79"/>
      <c r="I15" s="79"/>
      <c r="J15" s="80">
        <f>IF(F15="Q1a",MucHoTro!$H$5,IF(F15="Q1b",MucHoTro!$H$6,IF(F15="Q2",MucHoTro!$H$7,IF(F15="Q3",MucHoTro!$H$8,IF(F15="Q4",MucHoTro!$H$9)))))</f>
        <v>1.3</v>
      </c>
      <c r="K15" s="78">
        <f>IF(G15="x",MucHoTro!$C$5,IF(H15="x",MucHoTro!$D$5,IF(I15="x",MucHoTro!$E$5)))</f>
        <v>1.5</v>
      </c>
      <c r="L15" s="81">
        <f t="shared" si="0"/>
        <v>1.9500000000000002</v>
      </c>
      <c r="M15" s="82">
        <f t="shared" si="1"/>
        <v>3900000.0000000005</v>
      </c>
      <c r="N15" s="85" t="s">
        <v>299</v>
      </c>
      <c r="O15" s="85"/>
      <c r="P15" s="85"/>
      <c r="Q15" s="85"/>
      <c r="R15" s="85"/>
      <c r="S15" s="82">
        <f t="shared" si="2"/>
        <v>3900000.0000000005</v>
      </c>
      <c r="T15" s="82"/>
      <c r="U15" s="83"/>
    </row>
    <row r="16" spans="1:21" s="49" customFormat="1" ht="56.25" x14ac:dyDescent="0.2">
      <c r="A16" s="78">
        <v>14</v>
      </c>
      <c r="B16" s="84" t="s">
        <v>51</v>
      </c>
      <c r="C16" s="87" t="s">
        <v>480</v>
      </c>
      <c r="D16" s="85" t="s">
        <v>372</v>
      </c>
      <c r="E16" s="87" t="s">
        <v>297</v>
      </c>
      <c r="F16" s="85" t="s">
        <v>42</v>
      </c>
      <c r="G16" s="79" t="s">
        <v>13</v>
      </c>
      <c r="H16" s="79"/>
      <c r="I16" s="79"/>
      <c r="J16" s="80">
        <f>IF(F16="Q1a",MucHoTro!$H$5,IF(F16="Q1b",MucHoTro!$H$6,IF(F16="Q2",MucHoTro!$H$7,IF(F16="Q3",MucHoTro!$H$8,IF(F16="Q4",MucHoTro!$H$9)))))</f>
        <v>1.3</v>
      </c>
      <c r="K16" s="78">
        <f>IF(G16="x",MucHoTro!$C$5,IF(H16="x",MucHoTro!$D$5,IF(I16="x",MucHoTro!$E$5)))</f>
        <v>1.5</v>
      </c>
      <c r="L16" s="81">
        <f t="shared" si="0"/>
        <v>1.9500000000000002</v>
      </c>
      <c r="M16" s="82">
        <f t="shared" si="1"/>
        <v>3900000.0000000005</v>
      </c>
      <c r="N16" s="87" t="s">
        <v>295</v>
      </c>
      <c r="O16" s="87"/>
      <c r="P16" s="87"/>
      <c r="Q16" s="87"/>
      <c r="R16" s="87"/>
      <c r="S16" s="82">
        <f t="shared" si="2"/>
        <v>3900000.0000000005</v>
      </c>
      <c r="T16" s="82"/>
      <c r="U16" s="83"/>
    </row>
    <row r="17" spans="1:21" s="49" customFormat="1" ht="56.25" x14ac:dyDescent="0.2">
      <c r="A17" s="78">
        <v>15</v>
      </c>
      <c r="B17" s="84" t="s">
        <v>50</v>
      </c>
      <c r="C17" s="91" t="s">
        <v>293</v>
      </c>
      <c r="D17" s="85" t="s">
        <v>371</v>
      </c>
      <c r="E17" s="87" t="s">
        <v>294</v>
      </c>
      <c r="F17" s="85" t="s">
        <v>9</v>
      </c>
      <c r="G17" s="79" t="s">
        <v>13</v>
      </c>
      <c r="H17" s="79"/>
      <c r="I17" s="79"/>
      <c r="J17" s="80">
        <f>IF(F17="Q1a",MucHoTro!$H$5,IF(F17="Q1b",MucHoTro!$H$6,IF(F17="Q2",MucHoTro!$H$7,IF(F17="Q3",MucHoTro!$H$8,IF(F17="Q4",MucHoTro!$H$9)))))</f>
        <v>1.2</v>
      </c>
      <c r="K17" s="78">
        <f>IF(G17="x",MucHoTro!$C$5,IF(H17="x",MucHoTro!$D$5,IF(I17="x",MucHoTro!$E$5)))</f>
        <v>1.5</v>
      </c>
      <c r="L17" s="81">
        <f t="shared" si="0"/>
        <v>1.7999999999999998</v>
      </c>
      <c r="M17" s="82">
        <f t="shared" si="1"/>
        <v>3599999.9999999995</v>
      </c>
      <c r="N17" s="87" t="s">
        <v>293</v>
      </c>
      <c r="O17" s="87"/>
      <c r="P17" s="87"/>
      <c r="Q17" s="87"/>
      <c r="R17" s="87"/>
      <c r="S17" s="82">
        <f t="shared" si="2"/>
        <v>3599999.9999999995</v>
      </c>
      <c r="T17" s="82"/>
      <c r="U17" s="83"/>
    </row>
    <row r="18" spans="1:21" s="49" customFormat="1" ht="75" x14ac:dyDescent="0.2">
      <c r="A18" s="78">
        <v>16</v>
      </c>
      <c r="B18" s="84" t="s">
        <v>57</v>
      </c>
      <c r="C18" s="91" t="s">
        <v>301</v>
      </c>
      <c r="D18" s="87" t="s">
        <v>379</v>
      </c>
      <c r="E18" s="85" t="s">
        <v>300</v>
      </c>
      <c r="F18" s="87" t="s">
        <v>42</v>
      </c>
      <c r="G18" s="79" t="s">
        <v>13</v>
      </c>
      <c r="H18" s="79"/>
      <c r="I18" s="79"/>
      <c r="J18" s="80">
        <f>IF(F18="Q1a",MucHoTro!$H$5,IF(F18="Q1b",MucHoTro!$H$6,IF(F18="Q2",MucHoTro!$H$7,IF(F18="Q3",MucHoTro!$H$8,IF(F18="Q4",MucHoTro!$H$9)))))</f>
        <v>1.3</v>
      </c>
      <c r="K18" s="78">
        <f>IF(G18="x",MucHoTro!$C$5,IF(H18="x",MucHoTro!$D$5,IF(I18="x",MucHoTro!$E$5)))</f>
        <v>1.5</v>
      </c>
      <c r="L18" s="81">
        <f t="shared" si="0"/>
        <v>1.9500000000000002</v>
      </c>
      <c r="M18" s="82">
        <f t="shared" si="1"/>
        <v>3900000.0000000005</v>
      </c>
      <c r="N18" s="85" t="s">
        <v>301</v>
      </c>
      <c r="O18" s="85"/>
      <c r="P18" s="85"/>
      <c r="Q18" s="85"/>
      <c r="R18" s="85"/>
      <c r="S18" s="82">
        <f t="shared" si="2"/>
        <v>3900000.0000000005</v>
      </c>
      <c r="T18" s="82"/>
      <c r="U18" s="83"/>
    </row>
    <row r="19" spans="1:21" s="49" customFormat="1" ht="75" x14ac:dyDescent="0.2">
      <c r="A19" s="78">
        <v>17</v>
      </c>
      <c r="B19" s="84" t="s">
        <v>60</v>
      </c>
      <c r="C19" s="91" t="s">
        <v>456</v>
      </c>
      <c r="D19" s="85" t="s">
        <v>382</v>
      </c>
      <c r="E19" s="85" t="s">
        <v>300</v>
      </c>
      <c r="F19" s="86" t="s">
        <v>42</v>
      </c>
      <c r="G19" s="79"/>
      <c r="H19" s="79"/>
      <c r="I19" s="79" t="s">
        <v>13</v>
      </c>
      <c r="J19" s="80">
        <f>IF(F19="Q1a",MucHoTro!$H$5,IF(F19="Q1b",MucHoTro!$H$6,IF(F19="Q2",MucHoTro!$H$7,IF(F19="Q3",MucHoTro!$H$8,IF(F19="Q4",MucHoTro!$H$9)))))</f>
        <v>1.3</v>
      </c>
      <c r="K19" s="78">
        <f>IF(G19="x",MucHoTro!$C$5,IF(H19="x",MucHoTro!$D$5,IF(I19="x",MucHoTro!$E$5)))</f>
        <v>1</v>
      </c>
      <c r="L19" s="81">
        <f t="shared" si="0"/>
        <v>1.3</v>
      </c>
      <c r="M19" s="82">
        <f t="shared" si="1"/>
        <v>2600000</v>
      </c>
      <c r="N19" s="87" t="s">
        <v>303</v>
      </c>
      <c r="O19" s="87"/>
      <c r="P19" s="87"/>
      <c r="Q19" s="87"/>
      <c r="R19" s="87"/>
      <c r="S19" s="82">
        <f t="shared" si="2"/>
        <v>2600000</v>
      </c>
      <c r="T19" s="82"/>
      <c r="U19" s="83"/>
    </row>
    <row r="20" spans="1:21" s="49" customFormat="1" ht="75" x14ac:dyDescent="0.2">
      <c r="A20" s="78">
        <v>18</v>
      </c>
      <c r="B20" s="84" t="s">
        <v>53</v>
      </c>
      <c r="C20" s="77" t="s">
        <v>298</v>
      </c>
      <c r="D20" s="85" t="s">
        <v>374</v>
      </c>
      <c r="E20" s="87" t="s">
        <v>297</v>
      </c>
      <c r="F20" s="85" t="s">
        <v>42</v>
      </c>
      <c r="G20" s="79"/>
      <c r="H20" s="79"/>
      <c r="I20" s="79" t="s">
        <v>13</v>
      </c>
      <c r="J20" s="80">
        <f>IF(F20="Q1a",MucHoTro!$H$5,IF(F20="Q1b",MucHoTro!$H$6,IF(F20="Q2",MucHoTro!$H$7,IF(F20="Q3",MucHoTro!$H$8,IF(F20="Q4",MucHoTro!$H$9)))))</f>
        <v>1.3</v>
      </c>
      <c r="K20" s="78">
        <f>IF(G20="x",MucHoTro!$C$5,IF(H20="x",MucHoTro!$D$5,IF(I20="x",MucHoTro!$E$5)))</f>
        <v>1</v>
      </c>
      <c r="L20" s="81">
        <f t="shared" si="0"/>
        <v>1.3</v>
      </c>
      <c r="M20" s="82">
        <f t="shared" si="1"/>
        <v>2600000</v>
      </c>
      <c r="N20" s="85" t="s">
        <v>298</v>
      </c>
      <c r="O20" s="85"/>
      <c r="P20" s="85"/>
      <c r="Q20" s="85"/>
      <c r="R20" s="85"/>
      <c r="S20" s="82">
        <f>M20</f>
        <v>2600000</v>
      </c>
      <c r="T20" s="82"/>
      <c r="U20" s="83"/>
    </row>
    <row r="21" spans="1:21" s="49" customFormat="1" ht="56.25" x14ac:dyDescent="0.2">
      <c r="A21" s="78">
        <v>19</v>
      </c>
      <c r="B21" s="84" t="s">
        <v>52</v>
      </c>
      <c r="C21" s="91" t="s">
        <v>296</v>
      </c>
      <c r="D21" s="85" t="s">
        <v>373</v>
      </c>
      <c r="E21" s="87" t="s">
        <v>297</v>
      </c>
      <c r="F21" s="85" t="s">
        <v>9</v>
      </c>
      <c r="G21" s="79" t="s">
        <v>13</v>
      </c>
      <c r="H21" s="79"/>
      <c r="I21" s="79"/>
      <c r="J21" s="80">
        <f>IF(F21="Q1a",MucHoTro!$H$5,IF(F21="Q1b",MucHoTro!$H$6,IF(F21="Q2",MucHoTro!$H$7,IF(F21="Q3",MucHoTro!$H$8,IF(F21="Q4",MucHoTro!$H$9)))))</f>
        <v>1.2</v>
      </c>
      <c r="K21" s="78">
        <f>IF(G21="x",MucHoTro!$C$5,IF(H21="x",MucHoTro!$D$5,IF(I21="x",MucHoTro!$E$5)))</f>
        <v>1.5</v>
      </c>
      <c r="L21" s="81">
        <f t="shared" si="0"/>
        <v>1.7999999999999998</v>
      </c>
      <c r="M21" s="82">
        <f t="shared" si="1"/>
        <v>3599999.9999999995</v>
      </c>
      <c r="N21" s="87" t="s">
        <v>296</v>
      </c>
      <c r="O21" s="87"/>
      <c r="P21" s="87"/>
      <c r="Q21" s="87"/>
      <c r="R21" s="87"/>
      <c r="S21" s="82">
        <f t="shared" si="2"/>
        <v>3599999.9999999995</v>
      </c>
      <c r="T21" s="82"/>
      <c r="U21" s="83"/>
    </row>
    <row r="22" spans="1:21" s="49" customFormat="1" ht="52.5" customHeight="1" x14ac:dyDescent="0.2">
      <c r="A22" s="78">
        <v>20</v>
      </c>
      <c r="B22" s="84" t="s">
        <v>55</v>
      </c>
      <c r="C22" s="85" t="s">
        <v>481</v>
      </c>
      <c r="D22" s="87" t="s">
        <v>376</v>
      </c>
      <c r="E22" s="85" t="s">
        <v>300</v>
      </c>
      <c r="F22" s="87" t="s">
        <v>9</v>
      </c>
      <c r="G22" s="79"/>
      <c r="H22" s="79"/>
      <c r="I22" s="79" t="s">
        <v>13</v>
      </c>
      <c r="J22" s="80">
        <f>IF(F22="Q1a",MucHoTro!$H$5,IF(F22="Q1b",MucHoTro!$H$6,IF(F22="Q2",MucHoTro!$H$7,IF(F22="Q3",MucHoTro!$H$8,IF(F22="Q4",MucHoTro!$H$9)))))</f>
        <v>1.2</v>
      </c>
      <c r="K22" s="78">
        <f>IF(G22="x",MucHoTro!$C$5,IF(H22="x",MucHoTro!$D$5,IF(I22="x",MucHoTro!$E$5)))</f>
        <v>1</v>
      </c>
      <c r="L22" s="81">
        <f t="shared" si="0"/>
        <v>1.2</v>
      </c>
      <c r="M22" s="82">
        <f t="shared" si="1"/>
        <v>2400000</v>
      </c>
      <c r="N22" s="85" t="s">
        <v>301</v>
      </c>
      <c r="O22" s="85"/>
      <c r="P22" s="85"/>
      <c r="Q22" s="85"/>
      <c r="R22" s="85"/>
      <c r="S22" s="82">
        <f t="shared" si="2"/>
        <v>2400000</v>
      </c>
      <c r="T22" s="82"/>
      <c r="U22" s="83"/>
    </row>
    <row r="23" spans="1:21" s="49" customFormat="1" ht="75" x14ac:dyDescent="0.2">
      <c r="A23" s="78">
        <v>21</v>
      </c>
      <c r="B23" s="84" t="s">
        <v>61</v>
      </c>
      <c r="C23" s="87" t="s">
        <v>482</v>
      </c>
      <c r="D23" s="85" t="s">
        <v>383</v>
      </c>
      <c r="E23" s="85" t="s">
        <v>300</v>
      </c>
      <c r="F23" s="86" t="s">
        <v>9</v>
      </c>
      <c r="G23" s="79"/>
      <c r="H23" s="79"/>
      <c r="I23" s="79" t="s">
        <v>13</v>
      </c>
      <c r="J23" s="80">
        <f>IF(F23="Q1a",MucHoTro!$H$5,IF(F23="Q1b",MucHoTro!$H$6,IF(F23="Q2",MucHoTro!$H$7,IF(F23="Q3",MucHoTro!$H$8,IF(F23="Q4",MucHoTro!$H$9)))))</f>
        <v>1.2</v>
      </c>
      <c r="K23" s="78">
        <f>IF(G23="x",MucHoTro!$C$5,IF(H23="x",MucHoTro!$D$5,IF(I23="x",MucHoTro!$E$5)))</f>
        <v>1</v>
      </c>
      <c r="L23" s="81">
        <f t="shared" si="0"/>
        <v>1.2</v>
      </c>
      <c r="M23" s="82">
        <f t="shared" si="1"/>
        <v>2400000</v>
      </c>
      <c r="N23" s="87" t="s">
        <v>304</v>
      </c>
      <c r="O23" s="87"/>
      <c r="P23" s="87"/>
      <c r="Q23" s="87"/>
      <c r="R23" s="87"/>
      <c r="S23" s="82">
        <f t="shared" si="2"/>
        <v>2400000</v>
      </c>
      <c r="T23" s="82"/>
      <c r="U23" s="83"/>
    </row>
    <row r="24" spans="1:21" s="49" customFormat="1" ht="75" x14ac:dyDescent="0.2">
      <c r="A24" s="78">
        <v>22</v>
      </c>
      <c r="B24" s="89" t="s">
        <v>148</v>
      </c>
      <c r="C24" s="87" t="s">
        <v>483</v>
      </c>
      <c r="D24" s="87" t="s">
        <v>375</v>
      </c>
      <c r="E24" s="87" t="s">
        <v>300</v>
      </c>
      <c r="F24" s="85" t="s">
        <v>42</v>
      </c>
      <c r="G24" s="79"/>
      <c r="H24" s="79"/>
      <c r="I24" s="79" t="s">
        <v>13</v>
      </c>
      <c r="J24" s="80">
        <f>IF(F24="Q1a",MucHoTro!$H$5,IF(F24="Q1b",MucHoTro!$H$6,IF(F24="Q2",MucHoTro!$H$7,IF(F24="Q3",MucHoTro!$H$8,IF(F24="Q4",MucHoTro!$H$9)))))</f>
        <v>1.3</v>
      </c>
      <c r="K24" s="78">
        <f>IF(G24="x",MucHoTro!$C$5,IF(H24="x",MucHoTro!$D$5,IF(I24="x",MucHoTro!$E$5)))</f>
        <v>1</v>
      </c>
      <c r="L24" s="81">
        <f t="shared" si="0"/>
        <v>1.3</v>
      </c>
      <c r="M24" s="82">
        <f t="shared" si="1"/>
        <v>2600000</v>
      </c>
      <c r="N24" s="87" t="s">
        <v>301</v>
      </c>
      <c r="O24" s="87"/>
      <c r="P24" s="87"/>
      <c r="Q24" s="87"/>
      <c r="R24" s="87"/>
      <c r="S24" s="82">
        <f t="shared" si="2"/>
        <v>2600000</v>
      </c>
      <c r="T24" s="82"/>
      <c r="U24" s="83"/>
    </row>
    <row r="25" spans="1:21" s="49" customFormat="1" ht="91.5" customHeight="1" x14ac:dyDescent="0.2">
      <c r="A25" s="78">
        <v>23</v>
      </c>
      <c r="B25" s="84" t="s">
        <v>117</v>
      </c>
      <c r="C25" s="91" t="s">
        <v>340</v>
      </c>
      <c r="D25" s="87" t="s">
        <v>417</v>
      </c>
      <c r="E25" s="87" t="s">
        <v>336</v>
      </c>
      <c r="F25" s="86" t="s">
        <v>10</v>
      </c>
      <c r="G25" s="79" t="s">
        <v>13</v>
      </c>
      <c r="H25" s="79"/>
      <c r="I25" s="79"/>
      <c r="J25" s="80">
        <f>IF(F25="Q1a",MucHoTro!$H$5,IF(F25="Q1b",MucHoTro!$H$6,IF(F25="Q2",MucHoTro!$H$7,IF(F25="Q3",MucHoTro!$H$8,IF(F25="Q4",MucHoTro!$H$9)))))</f>
        <v>1</v>
      </c>
      <c r="K25" s="78">
        <f>IF(G25="x",MucHoTro!$C$5,IF(H25="x",MucHoTro!$D$5,IF(I25="x",MucHoTro!$E$5)))</f>
        <v>1.5</v>
      </c>
      <c r="L25" s="81">
        <f t="shared" si="0"/>
        <v>1.5</v>
      </c>
      <c r="M25" s="82">
        <f t="shared" si="1"/>
        <v>3000000</v>
      </c>
      <c r="N25" s="87" t="s">
        <v>340</v>
      </c>
      <c r="O25" s="87"/>
      <c r="P25" s="87"/>
      <c r="Q25" s="87"/>
      <c r="R25" s="87"/>
      <c r="S25" s="82">
        <f t="shared" si="2"/>
        <v>3000000</v>
      </c>
      <c r="T25" s="82"/>
      <c r="U25" s="83"/>
    </row>
    <row r="26" spans="1:21" s="49" customFormat="1" ht="83.25" customHeight="1" x14ac:dyDescent="0.2">
      <c r="A26" s="78">
        <v>24</v>
      </c>
      <c r="B26" s="84" t="s">
        <v>484</v>
      </c>
      <c r="C26" s="123" t="s">
        <v>337</v>
      </c>
      <c r="D26" s="124" t="s">
        <v>416</v>
      </c>
      <c r="E26" s="124" t="s">
        <v>335</v>
      </c>
      <c r="F26" s="86" t="s">
        <v>9</v>
      </c>
      <c r="G26" s="79" t="s">
        <v>13</v>
      </c>
      <c r="H26" s="79"/>
      <c r="I26" s="79"/>
      <c r="J26" s="80">
        <f>IF(F26="Q1a",MucHoTro!$H$5,IF(F26="Q1b",MucHoTro!$H$6,IF(F26="Q2",MucHoTro!$H$7,IF(F26="Q3",MucHoTro!$H$8,IF(F26="Q4",MucHoTro!$H$9)))))</f>
        <v>1.2</v>
      </c>
      <c r="K26" s="78">
        <f>IF(G26="x",MucHoTro!$C$5,IF(H26="x",MucHoTro!$D$5,IF(I26="x",MucHoTro!$E$5)))</f>
        <v>1.5</v>
      </c>
      <c r="L26" s="81">
        <f t="shared" si="0"/>
        <v>1.7999999999999998</v>
      </c>
      <c r="M26" s="82">
        <f t="shared" si="1"/>
        <v>3599999.9999999995</v>
      </c>
      <c r="N26" s="124" t="s">
        <v>337</v>
      </c>
      <c r="O26" s="124"/>
      <c r="P26" s="124"/>
      <c r="Q26" s="124"/>
      <c r="R26" s="124"/>
      <c r="S26" s="82">
        <f>M26</f>
        <v>3599999.9999999995</v>
      </c>
      <c r="T26" s="82"/>
      <c r="U26" s="83"/>
    </row>
    <row r="27" spans="1:21" s="49" customFormat="1" ht="76.5" customHeight="1" x14ac:dyDescent="0.2">
      <c r="A27" s="78">
        <v>25</v>
      </c>
      <c r="B27" s="89" t="s">
        <v>155</v>
      </c>
      <c r="C27" s="85" t="s">
        <v>485</v>
      </c>
      <c r="D27" s="85" t="s">
        <v>418</v>
      </c>
      <c r="E27" s="87" t="s">
        <v>336</v>
      </c>
      <c r="F27" s="86" t="s">
        <v>9</v>
      </c>
      <c r="G27" s="79"/>
      <c r="H27" s="79" t="s">
        <v>13</v>
      </c>
      <c r="I27" s="79"/>
      <c r="J27" s="80">
        <f>IF(F27="Q1a",MucHoTro!$H$5,IF(F27="Q1b",MucHoTro!$H$6,IF(F27="Q2",MucHoTro!$H$7,IF(F27="Q3",MucHoTro!$H$8,IF(F27="Q4",MucHoTro!$H$9)))))</f>
        <v>1.2</v>
      </c>
      <c r="K27" s="78">
        <f>IF(G27="x",MucHoTro!$C$5,IF(H27="x",MucHoTro!$D$5,IF(I27="x",MucHoTro!$E$5)))</f>
        <v>1.25</v>
      </c>
      <c r="L27" s="81">
        <f t="shared" si="0"/>
        <v>1.5</v>
      </c>
      <c r="M27" s="82">
        <f t="shared" si="1"/>
        <v>3000000</v>
      </c>
      <c r="N27" s="85" t="s">
        <v>338</v>
      </c>
      <c r="O27" s="85"/>
      <c r="P27" s="85"/>
      <c r="Q27" s="85"/>
      <c r="R27" s="85"/>
      <c r="S27" s="82">
        <f t="shared" si="2"/>
        <v>3000000</v>
      </c>
      <c r="T27" s="82"/>
      <c r="U27" s="83"/>
    </row>
    <row r="28" spans="1:21" s="94" customFormat="1" ht="30" customHeight="1" x14ac:dyDescent="0.2">
      <c r="A28" s="205">
        <v>26</v>
      </c>
      <c r="B28" s="225" t="s">
        <v>115</v>
      </c>
      <c r="C28" s="227" t="s">
        <v>486</v>
      </c>
      <c r="D28" s="205" t="s">
        <v>417</v>
      </c>
      <c r="E28" s="125" t="s">
        <v>335</v>
      </c>
      <c r="F28" s="205" t="s">
        <v>9</v>
      </c>
      <c r="G28" s="205" t="s">
        <v>13</v>
      </c>
      <c r="H28" s="205"/>
      <c r="I28" s="205"/>
      <c r="J28" s="205">
        <f>IF(F28="Q1a",MucHoTro!$H$5,IF(F28="Q1b",MucHoTro!$H$6,IF(F28="Q2",MucHoTro!$H$7,IF(F28="Q3",MucHoTro!$H$8,IF(F28="Q4",MucHoTro!$H$9)))))</f>
        <v>1.2</v>
      </c>
      <c r="K28" s="205">
        <f>IF(G28="x",MucHoTro!$C$5,IF(H28="x",MucHoTro!$D$5,IF(I28="x",MucHoTro!$E$5)))</f>
        <v>1.5</v>
      </c>
      <c r="L28" s="200">
        <f t="shared" si="0"/>
        <v>1.7999999999999998</v>
      </c>
      <c r="M28" s="178">
        <f t="shared" si="1"/>
        <v>3599999.9999999995</v>
      </c>
      <c r="N28" s="125" t="s">
        <v>511</v>
      </c>
      <c r="O28" s="205">
        <v>4</v>
      </c>
      <c r="P28" s="125" t="s">
        <v>13</v>
      </c>
      <c r="Q28" s="125" t="s">
        <v>13</v>
      </c>
      <c r="R28" s="125"/>
      <c r="S28" s="82">
        <f>M28*(0.3+0.3)+M28*0.4/O28</f>
        <v>2519999.9999999995</v>
      </c>
      <c r="T28" s="82"/>
      <c r="U28" s="83"/>
    </row>
    <row r="29" spans="1:21" s="94" customFormat="1" ht="30" customHeight="1" x14ac:dyDescent="0.2">
      <c r="A29" s="206"/>
      <c r="B29" s="226"/>
      <c r="C29" s="230"/>
      <c r="D29" s="206"/>
      <c r="E29" s="125" t="s">
        <v>335</v>
      </c>
      <c r="F29" s="206"/>
      <c r="G29" s="206"/>
      <c r="H29" s="206"/>
      <c r="I29" s="206"/>
      <c r="J29" s="206"/>
      <c r="K29" s="206"/>
      <c r="L29" s="223"/>
      <c r="M29" s="206"/>
      <c r="N29" s="125" t="s">
        <v>509</v>
      </c>
      <c r="O29" s="206"/>
      <c r="P29" s="125"/>
      <c r="Q29" s="125"/>
      <c r="R29" s="125" t="s">
        <v>13</v>
      </c>
      <c r="S29" s="82">
        <f>M28*0.4/O28</f>
        <v>360000</v>
      </c>
      <c r="T29" s="82"/>
      <c r="U29" s="83"/>
    </row>
    <row r="30" spans="1:21" s="94" customFormat="1" ht="30" customHeight="1" x14ac:dyDescent="0.2">
      <c r="A30" s="206"/>
      <c r="B30" s="226"/>
      <c r="C30" s="230"/>
      <c r="D30" s="206"/>
      <c r="E30" s="125" t="s">
        <v>335</v>
      </c>
      <c r="F30" s="206"/>
      <c r="G30" s="206"/>
      <c r="H30" s="206"/>
      <c r="I30" s="206"/>
      <c r="J30" s="206"/>
      <c r="K30" s="206"/>
      <c r="L30" s="223"/>
      <c r="M30" s="206"/>
      <c r="N30" s="125" t="s">
        <v>510</v>
      </c>
      <c r="O30" s="206"/>
      <c r="P30" s="125"/>
      <c r="Q30" s="125"/>
      <c r="R30" s="125" t="s">
        <v>13</v>
      </c>
      <c r="S30" s="82">
        <f>M28*0.4/O28</f>
        <v>360000</v>
      </c>
      <c r="T30" s="82"/>
      <c r="U30" s="83"/>
    </row>
    <row r="31" spans="1:21" s="94" customFormat="1" ht="30" customHeight="1" x14ac:dyDescent="0.2">
      <c r="A31" s="207"/>
      <c r="B31" s="232"/>
      <c r="C31" s="231"/>
      <c r="D31" s="207"/>
      <c r="E31" s="125" t="s">
        <v>335</v>
      </c>
      <c r="F31" s="207"/>
      <c r="G31" s="207"/>
      <c r="H31" s="207"/>
      <c r="I31" s="207"/>
      <c r="J31" s="207"/>
      <c r="K31" s="207"/>
      <c r="L31" s="224"/>
      <c r="M31" s="207"/>
      <c r="N31" s="125" t="s">
        <v>343</v>
      </c>
      <c r="O31" s="207"/>
      <c r="P31" s="125"/>
      <c r="Q31" s="125"/>
      <c r="R31" s="125" t="s">
        <v>13</v>
      </c>
      <c r="S31" s="82">
        <f>M28*0.4/O28</f>
        <v>360000</v>
      </c>
      <c r="T31" s="82"/>
      <c r="U31" s="83"/>
    </row>
    <row r="32" spans="1:21" s="49" customFormat="1" ht="78.75" customHeight="1" x14ac:dyDescent="0.2">
      <c r="A32" s="78">
        <v>27</v>
      </c>
      <c r="B32" s="84" t="s">
        <v>156</v>
      </c>
      <c r="C32" s="77" t="s">
        <v>457</v>
      </c>
      <c r="D32" s="85" t="s">
        <v>420</v>
      </c>
      <c r="E32" s="124" t="s">
        <v>335</v>
      </c>
      <c r="F32" s="86" t="s">
        <v>42</v>
      </c>
      <c r="G32" s="79" t="s">
        <v>13</v>
      </c>
      <c r="H32" s="79"/>
      <c r="I32" s="79"/>
      <c r="J32" s="80">
        <f>IF(F32="Q1a",MucHoTro!$H$5,IF(F32="Q1b",MucHoTro!$H$6,IF(F32="Q2",MucHoTro!$H$7,IF(F32="Q3",MucHoTro!$H$8,IF(F32="Q4",MucHoTro!$H$9)))))</f>
        <v>1.3</v>
      </c>
      <c r="K32" s="78">
        <f>IF(G32="x",MucHoTro!$C$5,IF(H32="x",MucHoTro!$D$5,IF(I32="x",MucHoTro!$E$5)))</f>
        <v>1.5</v>
      </c>
      <c r="L32" s="81">
        <f t="shared" si="0"/>
        <v>1.9500000000000002</v>
      </c>
      <c r="M32" s="82">
        <f t="shared" si="1"/>
        <v>3900000.0000000005</v>
      </c>
      <c r="N32" s="85" t="s">
        <v>339</v>
      </c>
      <c r="O32" s="85">
        <v>1</v>
      </c>
      <c r="P32" s="85"/>
      <c r="Q32" s="85"/>
      <c r="R32" s="85"/>
      <c r="S32" s="82">
        <f>M32</f>
        <v>3900000.0000000005</v>
      </c>
      <c r="T32" s="82"/>
      <c r="U32" s="83"/>
    </row>
    <row r="33" spans="1:21" s="49" customFormat="1" ht="30" customHeight="1" x14ac:dyDescent="0.2">
      <c r="A33" s="180">
        <v>28</v>
      </c>
      <c r="B33" s="225" t="s">
        <v>116</v>
      </c>
      <c r="C33" s="203" t="s">
        <v>458</v>
      </c>
      <c r="D33" s="182" t="s">
        <v>419</v>
      </c>
      <c r="E33" s="216" t="s">
        <v>336</v>
      </c>
      <c r="F33" s="193" t="s">
        <v>11</v>
      </c>
      <c r="G33" s="208" t="s">
        <v>13</v>
      </c>
      <c r="H33" s="208"/>
      <c r="I33" s="208"/>
      <c r="J33" s="196">
        <f>IF(F33="Q1a",MucHoTro!$H$5,IF(F33="Q1b",MucHoTro!$H$6,IF(F33="Q2",MucHoTro!$H$7,IF(F33="Q3",MucHoTro!$H$8,IF(F33="Q4",MucHoTro!$H$9)))))</f>
        <v>0.9</v>
      </c>
      <c r="K33" s="180">
        <f>IF(G33="x",MucHoTro!$C$5,IF(H33="x",MucHoTro!$D$5,IF(I33="x",MucHoTro!$E$5)))</f>
        <v>1.5</v>
      </c>
      <c r="L33" s="200">
        <f t="shared" si="0"/>
        <v>1.35</v>
      </c>
      <c r="M33" s="178">
        <f t="shared" si="1"/>
        <v>2700000</v>
      </c>
      <c r="N33" s="85" t="s">
        <v>338</v>
      </c>
      <c r="O33" s="182">
        <v>2</v>
      </c>
      <c r="P33" s="126" t="s">
        <v>13</v>
      </c>
      <c r="Q33" s="85" t="s">
        <v>13</v>
      </c>
      <c r="R33" s="85"/>
      <c r="S33" s="82">
        <f>M33*(0.3+0.3)+M33*0.4/O33</f>
        <v>2160000</v>
      </c>
      <c r="T33" s="82"/>
      <c r="U33" s="83"/>
    </row>
    <row r="34" spans="1:21" s="49" customFormat="1" ht="29.25" customHeight="1" x14ac:dyDescent="0.2">
      <c r="A34" s="181"/>
      <c r="B34" s="233"/>
      <c r="C34" s="204"/>
      <c r="D34" s="183"/>
      <c r="E34" s="217"/>
      <c r="F34" s="195"/>
      <c r="G34" s="209"/>
      <c r="H34" s="209"/>
      <c r="I34" s="209"/>
      <c r="J34" s="198"/>
      <c r="K34" s="181"/>
      <c r="L34" s="202"/>
      <c r="M34" s="179"/>
      <c r="N34" s="85" t="s">
        <v>559</v>
      </c>
      <c r="O34" s="183"/>
      <c r="P34" s="85"/>
      <c r="Q34" s="85"/>
      <c r="R34" s="85" t="s">
        <v>13</v>
      </c>
      <c r="S34" s="82">
        <f>M33*0.4/O33</f>
        <v>540000</v>
      </c>
      <c r="T34" s="82"/>
      <c r="U34" s="83"/>
    </row>
    <row r="35" spans="1:21" s="94" customFormat="1" ht="30" customHeight="1" x14ac:dyDescent="0.2">
      <c r="A35" s="205">
        <v>29</v>
      </c>
      <c r="B35" s="225" t="s">
        <v>487</v>
      </c>
      <c r="C35" s="227" t="s">
        <v>459</v>
      </c>
      <c r="D35" s="205" t="s">
        <v>415</v>
      </c>
      <c r="E35" s="87" t="s">
        <v>336</v>
      </c>
      <c r="F35" s="205" t="s">
        <v>9</v>
      </c>
      <c r="G35" s="205" t="s">
        <v>13</v>
      </c>
      <c r="H35" s="205"/>
      <c r="I35" s="205"/>
      <c r="J35" s="205">
        <f>IF(F35="Q1a",MucHoTro!$H$5,IF(F35="Q1b",MucHoTro!$H$6,IF(F35="Q2",MucHoTro!$H$7,IF(F35="Q3",MucHoTro!$H$8,IF(F35="Q4",MucHoTro!$H$9)))))</f>
        <v>1.2</v>
      </c>
      <c r="K35" s="205">
        <f>IF(G35="x",MucHoTro!$C$5,IF(H35="x",MucHoTro!$D$5,IF(I35="x",MucHoTro!$E$5)))</f>
        <v>1.5</v>
      </c>
      <c r="L35" s="200">
        <f t="shared" si="0"/>
        <v>1.7999999999999998</v>
      </c>
      <c r="M35" s="178">
        <f t="shared" si="1"/>
        <v>3599999.9999999995</v>
      </c>
      <c r="N35" s="87" t="s">
        <v>514</v>
      </c>
      <c r="O35" s="205">
        <v>3</v>
      </c>
      <c r="P35" s="87" t="s">
        <v>13</v>
      </c>
      <c r="Q35" s="87" t="s">
        <v>13</v>
      </c>
      <c r="R35" s="87"/>
      <c r="S35" s="82">
        <f>M35*(0.3+0.3)+M35*0.4/O35</f>
        <v>2639999.9999999995</v>
      </c>
      <c r="T35" s="82"/>
      <c r="U35" s="83"/>
    </row>
    <row r="36" spans="1:21" s="94" customFormat="1" ht="30" customHeight="1" x14ac:dyDescent="0.2">
      <c r="A36" s="206"/>
      <c r="B36" s="226"/>
      <c r="C36" s="230"/>
      <c r="D36" s="206"/>
      <c r="E36" s="87" t="s">
        <v>336</v>
      </c>
      <c r="F36" s="206"/>
      <c r="G36" s="206"/>
      <c r="H36" s="206"/>
      <c r="I36" s="206"/>
      <c r="J36" s="206"/>
      <c r="K36" s="206"/>
      <c r="L36" s="223"/>
      <c r="M36" s="206"/>
      <c r="N36" s="87" t="s">
        <v>513</v>
      </c>
      <c r="O36" s="206"/>
      <c r="P36" s="87"/>
      <c r="Q36" s="87"/>
      <c r="R36" s="87" t="s">
        <v>13</v>
      </c>
      <c r="S36" s="82">
        <f>M35*0.4/O35</f>
        <v>480000</v>
      </c>
      <c r="T36" s="82"/>
      <c r="U36" s="83"/>
    </row>
    <row r="37" spans="1:21" s="94" customFormat="1" ht="31.5" customHeight="1" x14ac:dyDescent="0.2">
      <c r="A37" s="206"/>
      <c r="B37" s="226"/>
      <c r="C37" s="230"/>
      <c r="D37" s="206"/>
      <c r="E37" s="87" t="s">
        <v>336</v>
      </c>
      <c r="F37" s="206"/>
      <c r="G37" s="206"/>
      <c r="H37" s="206"/>
      <c r="I37" s="206"/>
      <c r="J37" s="207"/>
      <c r="K37" s="206"/>
      <c r="L37" s="223"/>
      <c r="M37" s="206"/>
      <c r="N37" s="87" t="s">
        <v>515</v>
      </c>
      <c r="O37" s="206"/>
      <c r="P37" s="87"/>
      <c r="Q37" s="87"/>
      <c r="R37" s="87" t="s">
        <v>13</v>
      </c>
      <c r="S37" s="82">
        <f>M35*0.4/O35</f>
        <v>480000</v>
      </c>
      <c r="T37" s="82"/>
      <c r="U37" s="83"/>
    </row>
    <row r="38" spans="1:21" s="49" customFormat="1" ht="93" customHeight="1" x14ac:dyDescent="0.2">
      <c r="A38" s="78">
        <v>30</v>
      </c>
      <c r="B38" s="84" t="s">
        <v>112</v>
      </c>
      <c r="C38" s="77" t="s">
        <v>334</v>
      </c>
      <c r="D38" s="85" t="s">
        <v>414</v>
      </c>
      <c r="E38" s="85" t="s">
        <v>335</v>
      </c>
      <c r="F38" s="86" t="s">
        <v>9</v>
      </c>
      <c r="G38" s="79"/>
      <c r="H38" s="79"/>
      <c r="I38" s="79" t="s">
        <v>13</v>
      </c>
      <c r="J38" s="80">
        <f>IF(F38="Q1a",MucHoTro!$H$5,IF(F38="Q1b",MucHoTro!$H$6,IF(F38="Q2",MucHoTro!$H$7,IF(F38="Q3",MucHoTro!$H$8,IF(F38="Q4",MucHoTro!$H$9)))))</f>
        <v>1.2</v>
      </c>
      <c r="K38" s="78">
        <f>IF(G38="x",MucHoTro!$C$5,IF(H38="x",MucHoTro!$D$5,IF(I38="x",MucHoTro!$E$5)))</f>
        <v>1</v>
      </c>
      <c r="L38" s="81">
        <f t="shared" si="0"/>
        <v>1.2</v>
      </c>
      <c r="M38" s="82">
        <f t="shared" si="1"/>
        <v>2400000</v>
      </c>
      <c r="N38" s="85" t="s">
        <v>334</v>
      </c>
      <c r="O38" s="85"/>
      <c r="P38" s="85"/>
      <c r="Q38" s="85"/>
      <c r="R38" s="85"/>
      <c r="S38" s="82">
        <f>M38</f>
        <v>2400000</v>
      </c>
      <c r="T38" s="82"/>
      <c r="U38" s="83"/>
    </row>
    <row r="39" spans="1:21" s="49" customFormat="1" ht="91.5" customHeight="1" x14ac:dyDescent="0.2">
      <c r="A39" s="78">
        <v>31</v>
      </c>
      <c r="B39" s="84" t="s">
        <v>111</v>
      </c>
      <c r="C39" s="77" t="s">
        <v>333</v>
      </c>
      <c r="D39" s="85" t="s">
        <v>413</v>
      </c>
      <c r="E39" s="87" t="s">
        <v>336</v>
      </c>
      <c r="F39" s="86" t="s">
        <v>9</v>
      </c>
      <c r="G39" s="79" t="s">
        <v>13</v>
      </c>
      <c r="H39" s="79"/>
      <c r="I39" s="79"/>
      <c r="J39" s="80">
        <f>IF(F39="Q1a",MucHoTro!$H$5,IF(F39="Q1b",MucHoTro!$H$6,IF(F39="Q2",MucHoTro!$H$7,IF(F39="Q3",MucHoTro!$H$8,IF(F39="Q4",MucHoTro!$H$9)))))</f>
        <v>1.2</v>
      </c>
      <c r="K39" s="78">
        <f>IF(G39="x",MucHoTro!$C$5,IF(H39="x",MucHoTro!$D$5,IF(I39="x",MucHoTro!$E$5)))</f>
        <v>1.5</v>
      </c>
      <c r="L39" s="81">
        <f t="shared" si="0"/>
        <v>1.7999999999999998</v>
      </c>
      <c r="M39" s="82">
        <f t="shared" si="1"/>
        <v>3599999.9999999995</v>
      </c>
      <c r="N39" s="85" t="s">
        <v>333</v>
      </c>
      <c r="O39" s="85"/>
      <c r="P39" s="85"/>
      <c r="Q39" s="85"/>
      <c r="R39" s="85"/>
      <c r="S39" s="82">
        <f t="shared" ref="S39:S44" si="3">M39</f>
        <v>3599999.9999999995</v>
      </c>
      <c r="T39" s="82"/>
      <c r="U39" s="83"/>
    </row>
    <row r="40" spans="1:21" s="49" customFormat="1" ht="30" customHeight="1" x14ac:dyDescent="0.2">
      <c r="A40" s="180">
        <v>32</v>
      </c>
      <c r="B40" s="210" t="s">
        <v>99</v>
      </c>
      <c r="C40" s="218" t="s">
        <v>460</v>
      </c>
      <c r="D40" s="182" t="s">
        <v>387</v>
      </c>
      <c r="E40" s="216" t="s">
        <v>320</v>
      </c>
      <c r="F40" s="193" t="s">
        <v>42</v>
      </c>
      <c r="G40" s="79" t="s">
        <v>13</v>
      </c>
      <c r="H40" s="79"/>
      <c r="I40" s="79"/>
      <c r="J40" s="196">
        <f>IF(F40="Q1a",MucHoTro!$H$5,IF(F40="Q1b",MucHoTro!$H$6,IF(F40="Q2",MucHoTro!$H$7,IF(F40="Q3",MucHoTro!$H$8,IF(F40="Q4",MucHoTro!$H$9)))))</f>
        <v>1.3</v>
      </c>
      <c r="K40" s="180">
        <f>IF(G40="x",MucHoTro!$C$5,IF(H40="x",MucHoTro!$D$5,IF(I40="x",MucHoTro!$E$5)))</f>
        <v>1.5</v>
      </c>
      <c r="L40" s="200">
        <f t="shared" si="0"/>
        <v>1.9500000000000002</v>
      </c>
      <c r="M40" s="178">
        <f t="shared" si="1"/>
        <v>3900000.0000000005</v>
      </c>
      <c r="N40" s="87" t="s">
        <v>321</v>
      </c>
      <c r="O40" s="216">
        <v>2</v>
      </c>
      <c r="P40" s="87"/>
      <c r="Q40" s="87"/>
      <c r="R40" s="87"/>
      <c r="S40" s="82">
        <f>M40*(0.3+0.3)+M40*0.4/O40</f>
        <v>3120000</v>
      </c>
      <c r="T40" s="82"/>
      <c r="U40" s="83"/>
    </row>
    <row r="41" spans="1:21" s="49" customFormat="1" ht="72" customHeight="1" x14ac:dyDescent="0.2">
      <c r="A41" s="181"/>
      <c r="B41" s="212"/>
      <c r="C41" s="219"/>
      <c r="D41" s="183"/>
      <c r="E41" s="217"/>
      <c r="F41" s="195"/>
      <c r="G41" s="79"/>
      <c r="H41" s="79"/>
      <c r="I41" s="79"/>
      <c r="J41" s="198"/>
      <c r="K41" s="181"/>
      <c r="L41" s="202"/>
      <c r="M41" s="179"/>
      <c r="N41" s="87" t="s">
        <v>560</v>
      </c>
      <c r="O41" s="217"/>
      <c r="P41" s="87"/>
      <c r="Q41" s="87"/>
      <c r="R41" s="87"/>
      <c r="S41" s="82">
        <f>M40*0.4/O40</f>
        <v>780000.00000000012</v>
      </c>
      <c r="T41" s="82"/>
      <c r="U41" s="83"/>
    </row>
    <row r="42" spans="1:21" s="49" customFormat="1" ht="93.75" x14ac:dyDescent="0.2">
      <c r="A42" s="78">
        <v>33</v>
      </c>
      <c r="B42" s="84" t="s">
        <v>101</v>
      </c>
      <c r="C42" s="91" t="s">
        <v>321</v>
      </c>
      <c r="D42" s="85" t="s">
        <v>402</v>
      </c>
      <c r="E42" s="87" t="s">
        <v>320</v>
      </c>
      <c r="F42" s="78" t="s">
        <v>42</v>
      </c>
      <c r="G42" s="79"/>
      <c r="H42" s="79"/>
      <c r="I42" s="79" t="s">
        <v>13</v>
      </c>
      <c r="J42" s="80">
        <f>IF(F42="Q1a",MucHoTro!$H$5,IF(F42="Q1b",MucHoTro!$H$6,IF(F42="Q2",MucHoTro!$H$7,IF(F42="Q3",MucHoTro!$H$8,IF(F42="Q4",MucHoTro!$H$9)))))</f>
        <v>1.3</v>
      </c>
      <c r="K42" s="78">
        <f>IF(G42="x",MucHoTro!$C$5,IF(H42="x",MucHoTro!$D$5,IF(I42="x",MucHoTro!$E$5)))</f>
        <v>1</v>
      </c>
      <c r="L42" s="81">
        <f t="shared" ref="L42:L101" si="4">J42*K42</f>
        <v>1.3</v>
      </c>
      <c r="M42" s="82">
        <f t="shared" si="1"/>
        <v>2600000</v>
      </c>
      <c r="N42" s="87" t="s">
        <v>321</v>
      </c>
      <c r="O42" s="87"/>
      <c r="P42" s="87"/>
      <c r="Q42" s="87"/>
      <c r="R42" s="87"/>
      <c r="S42" s="82">
        <f t="shared" si="3"/>
        <v>2600000</v>
      </c>
      <c r="T42" s="82"/>
      <c r="U42" s="83"/>
    </row>
    <row r="43" spans="1:21" s="49" customFormat="1" ht="75" x14ac:dyDescent="0.2">
      <c r="A43" s="78">
        <v>34</v>
      </c>
      <c r="B43" s="84" t="s">
        <v>154</v>
      </c>
      <c r="C43" s="77" t="s">
        <v>329</v>
      </c>
      <c r="D43" s="85" t="s">
        <v>410</v>
      </c>
      <c r="E43" s="87" t="s">
        <v>328</v>
      </c>
      <c r="F43" s="86" t="s">
        <v>9</v>
      </c>
      <c r="G43" s="79"/>
      <c r="H43" s="79"/>
      <c r="I43" s="79" t="s">
        <v>13</v>
      </c>
      <c r="J43" s="80">
        <f>IF(F43="Q1a",MucHoTro!$H$5,IF(F43="Q1b",MucHoTro!$H$6,IF(F43="Q2",MucHoTro!$H$7,IF(F43="Q3",MucHoTro!$H$8,IF(F43="Q4",MucHoTro!$H$9)))))</f>
        <v>1.2</v>
      </c>
      <c r="K43" s="78">
        <f>IF(G43="x",MucHoTro!$C$5,IF(H43="x",MucHoTro!$D$5,IF(I43="x",MucHoTro!$E$5)))</f>
        <v>1</v>
      </c>
      <c r="L43" s="81">
        <f t="shared" si="4"/>
        <v>1.2</v>
      </c>
      <c r="M43" s="82">
        <v>6980000</v>
      </c>
      <c r="N43" s="87" t="s">
        <v>329</v>
      </c>
      <c r="O43" s="87"/>
      <c r="P43" s="87"/>
      <c r="Q43" s="87"/>
      <c r="R43" s="87"/>
      <c r="S43" s="82">
        <f t="shared" si="3"/>
        <v>6980000</v>
      </c>
      <c r="T43" s="82"/>
      <c r="U43" s="83"/>
    </row>
    <row r="44" spans="1:21" s="49" customFormat="1" ht="75" x14ac:dyDescent="0.2">
      <c r="A44" s="78">
        <v>35</v>
      </c>
      <c r="B44" s="84" t="s">
        <v>100</v>
      </c>
      <c r="C44" s="91" t="s">
        <v>321</v>
      </c>
      <c r="D44" s="87" t="s">
        <v>387</v>
      </c>
      <c r="E44" s="87" t="s">
        <v>320</v>
      </c>
      <c r="F44" s="86" t="s">
        <v>42</v>
      </c>
      <c r="G44" s="79" t="s">
        <v>13</v>
      </c>
      <c r="H44" s="88"/>
      <c r="I44" s="79"/>
      <c r="J44" s="80">
        <f>IF(F44="Q1a",MucHoTro!$H$5,IF(F44="Q1b",MucHoTro!$H$6,IF(F44="Q2",MucHoTro!$H$7,IF(F44="Q3",MucHoTro!$H$8,IF(F44="Q4",MucHoTro!$H$9)))))</f>
        <v>1.3</v>
      </c>
      <c r="K44" s="78">
        <f>IF(G44="x",MucHoTro!$C$5,IF(H44="x",MucHoTro!$D$5,IF(I44="x",MucHoTro!$E$5)))</f>
        <v>1.5</v>
      </c>
      <c r="L44" s="81">
        <f t="shared" si="4"/>
        <v>1.9500000000000002</v>
      </c>
      <c r="M44" s="82">
        <f t="shared" ref="M44:M104" si="5">L44*2000000</f>
        <v>3900000.0000000005</v>
      </c>
      <c r="N44" s="87" t="s">
        <v>321</v>
      </c>
      <c r="O44" s="87"/>
      <c r="P44" s="87"/>
      <c r="Q44" s="87"/>
      <c r="R44" s="87"/>
      <c r="S44" s="82">
        <f t="shared" si="3"/>
        <v>3900000.0000000005</v>
      </c>
      <c r="T44" s="82"/>
      <c r="U44" s="83"/>
    </row>
    <row r="45" spans="1:21" s="49" customFormat="1" ht="28.5" customHeight="1" x14ac:dyDescent="0.2">
      <c r="A45" s="180">
        <v>36</v>
      </c>
      <c r="B45" s="210" t="s">
        <v>103</v>
      </c>
      <c r="C45" s="203" t="s">
        <v>461</v>
      </c>
      <c r="D45" s="182" t="s">
        <v>404</v>
      </c>
      <c r="E45" s="216" t="s">
        <v>320</v>
      </c>
      <c r="F45" s="193" t="s">
        <v>11</v>
      </c>
      <c r="G45" s="79" t="s">
        <v>13</v>
      </c>
      <c r="H45" s="79"/>
      <c r="I45" s="79"/>
      <c r="J45" s="196">
        <f>IF(F45="Q1a",MucHoTro!$H$5,IF(F45="Q1b",MucHoTro!$H$6,IF(F45="Q2",MucHoTro!$H$7,IF(F45="Q3",MucHoTro!$H$8,IF(F45="Q4",MucHoTro!$H$9)))))</f>
        <v>0.9</v>
      </c>
      <c r="K45" s="180">
        <f>IF(G45="x",MucHoTro!$C$5,IF(H45="x",MucHoTro!$D$5,IF(I45="x",MucHoTro!$E$5)))</f>
        <v>1.5</v>
      </c>
      <c r="L45" s="200">
        <f t="shared" si="4"/>
        <v>1.35</v>
      </c>
      <c r="M45" s="178">
        <f t="shared" si="5"/>
        <v>2700000</v>
      </c>
      <c r="N45" s="87" t="s">
        <v>522</v>
      </c>
      <c r="O45" s="216">
        <v>2</v>
      </c>
      <c r="P45" s="87" t="s">
        <v>13</v>
      </c>
      <c r="Q45" s="87" t="s">
        <v>13</v>
      </c>
      <c r="R45" s="87"/>
      <c r="S45" s="82">
        <f>M45*(0.3+0.3)+M45*0.4/O45</f>
        <v>2160000</v>
      </c>
      <c r="T45" s="82"/>
      <c r="U45" s="83"/>
    </row>
    <row r="46" spans="1:21" s="49" customFormat="1" ht="30" customHeight="1" x14ac:dyDescent="0.2">
      <c r="A46" s="181"/>
      <c r="B46" s="212"/>
      <c r="C46" s="204"/>
      <c r="D46" s="183"/>
      <c r="E46" s="217"/>
      <c r="F46" s="195"/>
      <c r="G46" s="79"/>
      <c r="H46" s="79"/>
      <c r="I46" s="79"/>
      <c r="J46" s="198"/>
      <c r="K46" s="181"/>
      <c r="L46" s="202"/>
      <c r="M46" s="179"/>
      <c r="N46" s="87" t="s">
        <v>523</v>
      </c>
      <c r="O46" s="217"/>
      <c r="P46" s="87"/>
      <c r="Q46" s="87"/>
      <c r="R46" s="87" t="s">
        <v>13</v>
      </c>
      <c r="S46" s="82">
        <f>M45*0.4/O45</f>
        <v>540000</v>
      </c>
      <c r="T46" s="82"/>
      <c r="U46" s="83"/>
    </row>
    <row r="47" spans="1:21" s="94" customFormat="1" ht="30" customHeight="1" x14ac:dyDescent="0.2">
      <c r="A47" s="180">
        <v>37</v>
      </c>
      <c r="B47" s="210" t="s">
        <v>107</v>
      </c>
      <c r="C47" s="227" t="s">
        <v>488</v>
      </c>
      <c r="D47" s="205" t="s">
        <v>407</v>
      </c>
      <c r="E47" s="125" t="s">
        <v>328</v>
      </c>
      <c r="F47" s="193" t="s">
        <v>43</v>
      </c>
      <c r="G47" s="79" t="s">
        <v>13</v>
      </c>
      <c r="H47" s="79"/>
      <c r="I47" s="79"/>
      <c r="J47" s="196">
        <f>IF(F47="Q1a",MucHoTro!$H$5,IF(F47="Q1b",MucHoTro!$H$6,IF(F47="Q2",MucHoTro!$H$7,IF(F47="Q3",MucHoTro!$H$8,IF(F47="Q4",MucHoTro!$H$9)))))</f>
        <v>2.23</v>
      </c>
      <c r="K47" s="180">
        <f>IF(G47="x",MucHoTro!$C$5,IF(H47="x",MucHoTro!$D$5,IF(I47="x",MucHoTro!$E$5)))</f>
        <v>1.5</v>
      </c>
      <c r="L47" s="200">
        <f t="shared" si="4"/>
        <v>3.3449999999999998</v>
      </c>
      <c r="M47" s="178">
        <f t="shared" si="5"/>
        <v>6689999.9999999991</v>
      </c>
      <c r="N47" s="125" t="s">
        <v>519</v>
      </c>
      <c r="O47" s="205">
        <v>4</v>
      </c>
      <c r="P47" s="125" t="s">
        <v>13</v>
      </c>
      <c r="Q47" s="125"/>
      <c r="R47" s="125"/>
      <c r="S47" s="127">
        <f>M47*0.3+M47*0.7/O47</f>
        <v>3177749.9999999991</v>
      </c>
      <c r="T47" s="82"/>
      <c r="U47" s="83"/>
    </row>
    <row r="48" spans="1:21" s="94" customFormat="1" ht="30" customHeight="1" x14ac:dyDescent="0.2">
      <c r="A48" s="199"/>
      <c r="B48" s="211"/>
      <c r="C48" s="228"/>
      <c r="D48" s="221"/>
      <c r="E48" s="125" t="s">
        <v>328</v>
      </c>
      <c r="F48" s="194"/>
      <c r="G48" s="79"/>
      <c r="H48" s="79"/>
      <c r="I48" s="79"/>
      <c r="J48" s="197"/>
      <c r="K48" s="199"/>
      <c r="L48" s="201"/>
      <c r="M48" s="215"/>
      <c r="N48" s="125" t="s">
        <v>516</v>
      </c>
      <c r="O48" s="221"/>
      <c r="P48" s="125"/>
      <c r="Q48" s="125"/>
      <c r="R48" s="125" t="s">
        <v>13</v>
      </c>
      <c r="S48" s="127">
        <f>M47*0.7/O47</f>
        <v>1170749.9999999998</v>
      </c>
      <c r="T48" s="82"/>
      <c r="U48" s="83"/>
    </row>
    <row r="49" spans="1:21" s="94" customFormat="1" ht="30" customHeight="1" x14ac:dyDescent="0.2">
      <c r="A49" s="199"/>
      <c r="B49" s="211"/>
      <c r="C49" s="228"/>
      <c r="D49" s="221"/>
      <c r="E49" s="125" t="s">
        <v>328</v>
      </c>
      <c r="F49" s="194"/>
      <c r="G49" s="79"/>
      <c r="H49" s="79"/>
      <c r="I49" s="79"/>
      <c r="J49" s="197"/>
      <c r="K49" s="199"/>
      <c r="L49" s="201"/>
      <c r="M49" s="215"/>
      <c r="N49" s="125" t="s">
        <v>517</v>
      </c>
      <c r="O49" s="221"/>
      <c r="P49" s="125"/>
      <c r="Q49" s="125"/>
      <c r="R49" s="125" t="s">
        <v>13</v>
      </c>
      <c r="S49" s="127">
        <f>M47*0.7/O47</f>
        <v>1170749.9999999998</v>
      </c>
      <c r="T49" s="82"/>
      <c r="U49" s="83"/>
    </row>
    <row r="50" spans="1:21" s="94" customFormat="1" ht="30" customHeight="1" x14ac:dyDescent="0.2">
      <c r="A50" s="181"/>
      <c r="B50" s="212"/>
      <c r="C50" s="229"/>
      <c r="D50" s="222"/>
      <c r="E50" s="125" t="s">
        <v>328</v>
      </c>
      <c r="F50" s="195"/>
      <c r="G50" s="79"/>
      <c r="H50" s="79"/>
      <c r="I50" s="79"/>
      <c r="J50" s="198"/>
      <c r="K50" s="181"/>
      <c r="L50" s="202"/>
      <c r="M50" s="179"/>
      <c r="N50" s="125" t="s">
        <v>518</v>
      </c>
      <c r="O50" s="222"/>
      <c r="P50" s="125"/>
      <c r="Q50" s="125"/>
      <c r="R50" s="125" t="s">
        <v>13</v>
      </c>
      <c r="S50" s="127">
        <f>M47*0.7/O47</f>
        <v>1170749.9999999998</v>
      </c>
      <c r="T50" s="82"/>
      <c r="U50" s="128"/>
    </row>
    <row r="51" spans="1:21" s="49" customFormat="1" ht="75" x14ac:dyDescent="0.2">
      <c r="A51" s="78">
        <v>38</v>
      </c>
      <c r="B51" s="84" t="s">
        <v>108</v>
      </c>
      <c r="C51" s="91" t="s">
        <v>327</v>
      </c>
      <c r="D51" s="87" t="s">
        <v>408</v>
      </c>
      <c r="E51" s="87" t="s">
        <v>328</v>
      </c>
      <c r="F51" s="86" t="s">
        <v>42</v>
      </c>
      <c r="G51" s="79" t="s">
        <v>13</v>
      </c>
      <c r="H51" s="79"/>
      <c r="I51" s="79"/>
      <c r="J51" s="80">
        <f>IF(F51="Q1a",MucHoTro!$H$5,IF(F51="Q1b",MucHoTro!$H$6,IF(F51="Q2",MucHoTro!$H$7,IF(F51="Q3",MucHoTro!$H$8,IF(F51="Q4",MucHoTro!$H$9)))))</f>
        <v>1.3</v>
      </c>
      <c r="K51" s="78">
        <f>IF(G51="x",MucHoTro!$C$5,IF(H51="x",MucHoTro!$D$5,IF(I51="x",MucHoTro!$E$5)))</f>
        <v>1.5</v>
      </c>
      <c r="L51" s="81">
        <f t="shared" si="4"/>
        <v>1.9500000000000002</v>
      </c>
      <c r="M51" s="82">
        <f t="shared" si="5"/>
        <v>3900000.0000000005</v>
      </c>
      <c r="N51" s="87" t="s">
        <v>327</v>
      </c>
      <c r="O51" s="87"/>
      <c r="P51" s="87"/>
      <c r="Q51" s="87"/>
      <c r="R51" s="87"/>
      <c r="S51" s="96">
        <f>M51</f>
        <v>3900000.0000000005</v>
      </c>
      <c r="T51" s="82"/>
      <c r="U51" s="83"/>
    </row>
    <row r="52" spans="1:21" s="50" customFormat="1" ht="56.25" x14ac:dyDescent="0.2">
      <c r="A52" s="78">
        <v>39</v>
      </c>
      <c r="B52" s="84" t="s">
        <v>109</v>
      </c>
      <c r="C52" s="91" t="s">
        <v>330</v>
      </c>
      <c r="D52" s="85" t="s">
        <v>411</v>
      </c>
      <c r="E52" s="87" t="s">
        <v>331</v>
      </c>
      <c r="F52" s="86" t="s">
        <v>43</v>
      </c>
      <c r="G52" s="79"/>
      <c r="H52" s="79"/>
      <c r="I52" s="79" t="s">
        <v>13</v>
      </c>
      <c r="J52" s="80">
        <f>IF(F52="Q1a",MucHoTro!$H$5,IF(F52="Q1b",MucHoTro!$H$6,IF(F52="Q2",MucHoTro!$H$7,IF(F52="Q3",MucHoTro!$H$8,IF(F52="Q4",MucHoTro!$H$9)))))</f>
        <v>2.23</v>
      </c>
      <c r="K52" s="78">
        <f>IF(G52="x",MucHoTro!$C$5,IF(H52="x",MucHoTro!$D$5,IF(I52="x",MucHoTro!$E$5)))</f>
        <v>1</v>
      </c>
      <c r="L52" s="81">
        <f t="shared" si="4"/>
        <v>2.23</v>
      </c>
      <c r="M52" s="82">
        <f t="shared" si="5"/>
        <v>4460000</v>
      </c>
      <c r="N52" s="87" t="s">
        <v>330</v>
      </c>
      <c r="O52" s="87"/>
      <c r="P52" s="87"/>
      <c r="Q52" s="87"/>
      <c r="R52" s="87"/>
      <c r="S52" s="96">
        <f>M52</f>
        <v>4460000</v>
      </c>
      <c r="T52" s="82"/>
      <c r="U52" s="83"/>
    </row>
    <row r="53" spans="1:21" s="94" customFormat="1" ht="37.5" x14ac:dyDescent="0.2">
      <c r="A53" s="180">
        <v>40</v>
      </c>
      <c r="B53" s="210" t="s">
        <v>110</v>
      </c>
      <c r="C53" s="218" t="s">
        <v>332</v>
      </c>
      <c r="D53" s="182" t="s">
        <v>412</v>
      </c>
      <c r="E53" s="87" t="s">
        <v>364</v>
      </c>
      <c r="F53" s="193" t="s">
        <v>42</v>
      </c>
      <c r="G53" s="79" t="s">
        <v>13</v>
      </c>
      <c r="H53" s="79"/>
      <c r="I53" s="79"/>
      <c r="J53" s="196">
        <f>IF(F53="Q1a",MucHoTro!$H$5,IF(F53="Q1b",MucHoTro!$H$6,IF(F53="Q2",MucHoTro!$H$7,IF(F53="Q3",MucHoTro!$H$8,IF(F53="Q4",MucHoTro!$H$9)))))</f>
        <v>1.3</v>
      </c>
      <c r="K53" s="180">
        <f>IF(G53="x",MucHoTro!$C$5,IF(H53="x",MucHoTro!$D$5,IF(I53="x",MucHoTro!$E$5)))</f>
        <v>1.5</v>
      </c>
      <c r="L53" s="200">
        <f t="shared" si="4"/>
        <v>1.9500000000000002</v>
      </c>
      <c r="M53" s="178">
        <f t="shared" si="5"/>
        <v>3900000.0000000005</v>
      </c>
      <c r="N53" s="87" t="s">
        <v>521</v>
      </c>
      <c r="O53" s="216">
        <v>2</v>
      </c>
      <c r="P53" s="87" t="s">
        <v>13</v>
      </c>
      <c r="Q53" s="87" t="s">
        <v>13</v>
      </c>
      <c r="R53" s="87"/>
      <c r="S53" s="129">
        <f>M53*(0.3+0.3)+M53*0.4/O53</f>
        <v>3120000</v>
      </c>
      <c r="T53" s="82"/>
      <c r="U53" s="83"/>
    </row>
    <row r="54" spans="1:21" s="94" customFormat="1" ht="37.5" x14ac:dyDescent="0.2">
      <c r="A54" s="181"/>
      <c r="B54" s="212"/>
      <c r="C54" s="219"/>
      <c r="D54" s="183"/>
      <c r="E54" s="87" t="s">
        <v>331</v>
      </c>
      <c r="F54" s="195"/>
      <c r="G54" s="79"/>
      <c r="H54" s="79"/>
      <c r="I54" s="79"/>
      <c r="J54" s="198"/>
      <c r="K54" s="181"/>
      <c r="L54" s="202"/>
      <c r="M54" s="179"/>
      <c r="N54" s="87" t="s">
        <v>520</v>
      </c>
      <c r="O54" s="217"/>
      <c r="P54" s="87"/>
      <c r="Q54" s="87"/>
      <c r="R54" s="87" t="s">
        <v>13</v>
      </c>
      <c r="S54" s="96">
        <f>M53*0.4/O53</f>
        <v>780000.00000000012</v>
      </c>
      <c r="T54" s="82"/>
      <c r="U54" s="83"/>
    </row>
    <row r="55" spans="1:21" s="49" customFormat="1" ht="56.25" x14ac:dyDescent="0.2">
      <c r="A55" s="78">
        <v>41</v>
      </c>
      <c r="B55" s="84" t="s">
        <v>105</v>
      </c>
      <c r="C55" s="91" t="s">
        <v>324</v>
      </c>
      <c r="D55" s="87" t="s">
        <v>406</v>
      </c>
      <c r="E55" s="85" t="s">
        <v>323</v>
      </c>
      <c r="F55" s="86" t="s">
        <v>43</v>
      </c>
      <c r="G55" s="79" t="s">
        <v>13</v>
      </c>
      <c r="H55" s="79"/>
      <c r="I55" s="79"/>
      <c r="J55" s="80">
        <f>IF(F55="Q1a",MucHoTro!$H$5,IF(F55="Q1b",MucHoTro!$H$6,IF(F55="Q2",MucHoTro!$H$7,IF(F55="Q3",MucHoTro!$H$8,IF(F55="Q4",MucHoTro!$H$9)))))</f>
        <v>2.23</v>
      </c>
      <c r="K55" s="78">
        <f>IF(G55="x",MucHoTro!$C$5,IF(H55="x",MucHoTro!$D$5,IF(I55="x",MucHoTro!$E$5)))</f>
        <v>1.5</v>
      </c>
      <c r="L55" s="81">
        <f t="shared" si="4"/>
        <v>3.3449999999999998</v>
      </c>
      <c r="M55" s="82">
        <f t="shared" si="5"/>
        <v>6689999.9999999991</v>
      </c>
      <c r="N55" s="87" t="s">
        <v>324</v>
      </c>
      <c r="O55" s="87"/>
      <c r="P55" s="87"/>
      <c r="Q55" s="87"/>
      <c r="R55" s="87"/>
      <c r="S55" s="96">
        <f>M55</f>
        <v>6689999.9999999991</v>
      </c>
      <c r="T55" s="82"/>
      <c r="U55" s="83"/>
    </row>
    <row r="56" spans="1:21" s="49" customFormat="1" ht="75" x14ac:dyDescent="0.2">
      <c r="A56" s="78">
        <v>42</v>
      </c>
      <c r="B56" s="89" t="s">
        <v>149</v>
      </c>
      <c r="C56" s="91" t="s">
        <v>322</v>
      </c>
      <c r="D56" s="87" t="s">
        <v>447</v>
      </c>
      <c r="E56" s="87" t="s">
        <v>323</v>
      </c>
      <c r="F56" s="86" t="s">
        <v>9</v>
      </c>
      <c r="G56" s="79"/>
      <c r="H56" s="79"/>
      <c r="I56" s="79" t="s">
        <v>13</v>
      </c>
      <c r="J56" s="80">
        <f>IF(F56="Q1a",MucHoTro!$H$5,IF(F56="Q1b",MucHoTro!$H$6,IF(F56="Q2",MucHoTro!$H$7,IF(F56="Q3",MucHoTro!$H$8,IF(F56="Q4",MucHoTro!$H$9)))))</f>
        <v>1.2</v>
      </c>
      <c r="K56" s="78">
        <f>IF(G56="x",MucHoTro!$C$5,IF(H56="x",MucHoTro!$D$5,IF(I56="x",MucHoTro!$E$5)))</f>
        <v>1</v>
      </c>
      <c r="L56" s="81">
        <f t="shared" si="4"/>
        <v>1.2</v>
      </c>
      <c r="M56" s="82">
        <f t="shared" si="5"/>
        <v>2400000</v>
      </c>
      <c r="N56" s="87" t="s">
        <v>322</v>
      </c>
      <c r="O56" s="87"/>
      <c r="P56" s="87"/>
      <c r="Q56" s="87"/>
      <c r="R56" s="87"/>
      <c r="S56" s="96">
        <f t="shared" ref="S56:S59" si="6">M56</f>
        <v>2400000</v>
      </c>
      <c r="T56" s="82"/>
      <c r="U56" s="83"/>
    </row>
    <row r="57" spans="1:21" s="49" customFormat="1" ht="75" x14ac:dyDescent="0.2">
      <c r="A57" s="78">
        <v>43</v>
      </c>
      <c r="B57" s="84" t="s">
        <v>104</v>
      </c>
      <c r="C57" s="77" t="s">
        <v>322</v>
      </c>
      <c r="D57" s="85" t="s">
        <v>405</v>
      </c>
      <c r="E57" s="85" t="s">
        <v>323</v>
      </c>
      <c r="F57" s="86" t="s">
        <v>42</v>
      </c>
      <c r="G57" s="79" t="s">
        <v>13</v>
      </c>
      <c r="H57" s="79"/>
      <c r="I57" s="79"/>
      <c r="J57" s="80">
        <f>IF(F57="Q1a",MucHoTro!$H$5,IF(F57="Q1b",MucHoTro!$H$6,IF(F57="Q2",MucHoTro!$H$7,IF(F57="Q3",MucHoTro!$H$8,IF(F57="Q4",MucHoTro!$H$9)))))</f>
        <v>1.3</v>
      </c>
      <c r="K57" s="78">
        <f>IF(G57="x",MucHoTro!$C$5,IF(H57="x",MucHoTro!$D$5,IF(I57="x",MucHoTro!$E$5)))</f>
        <v>1.5</v>
      </c>
      <c r="L57" s="81">
        <f t="shared" si="4"/>
        <v>1.9500000000000002</v>
      </c>
      <c r="M57" s="82">
        <f t="shared" si="5"/>
        <v>3900000.0000000005</v>
      </c>
      <c r="N57" s="85" t="s">
        <v>322</v>
      </c>
      <c r="O57" s="85"/>
      <c r="P57" s="85"/>
      <c r="Q57" s="85"/>
      <c r="R57" s="85"/>
      <c r="S57" s="96">
        <f t="shared" si="6"/>
        <v>3900000.0000000005</v>
      </c>
      <c r="T57" s="82"/>
      <c r="U57" s="83"/>
    </row>
    <row r="58" spans="1:21" s="49" customFormat="1" ht="88.5" customHeight="1" x14ac:dyDescent="0.2">
      <c r="A58" s="78">
        <v>44</v>
      </c>
      <c r="B58" s="84" t="s">
        <v>106</v>
      </c>
      <c r="C58" s="77" t="s">
        <v>325</v>
      </c>
      <c r="D58" s="125" t="s">
        <v>449</v>
      </c>
      <c r="E58" s="125" t="s">
        <v>326</v>
      </c>
      <c r="F58" s="86" t="s">
        <v>43</v>
      </c>
      <c r="G58" s="79"/>
      <c r="H58" s="79"/>
      <c r="I58" s="79" t="s">
        <v>13</v>
      </c>
      <c r="J58" s="80">
        <f>IF(F58="Q1a",MucHoTro!$H$5,IF(F58="Q1b",MucHoTro!$H$6,IF(F58="Q2",MucHoTro!$H$7,IF(F58="Q3",MucHoTro!$H$8,IF(F58="Q4",MucHoTro!$H$9)))))</f>
        <v>2.23</v>
      </c>
      <c r="K58" s="78">
        <f>IF(G58="x",MucHoTro!$C$5,IF(H58="x",MucHoTro!$D$5,IF(I58="x",MucHoTro!$E$5)))</f>
        <v>1</v>
      </c>
      <c r="L58" s="81">
        <f t="shared" si="4"/>
        <v>2.23</v>
      </c>
      <c r="M58" s="82">
        <f t="shared" si="5"/>
        <v>4460000</v>
      </c>
      <c r="N58" s="125" t="s">
        <v>325</v>
      </c>
      <c r="O58" s="125"/>
      <c r="P58" s="125"/>
      <c r="Q58" s="125"/>
      <c r="R58" s="125"/>
      <c r="S58" s="96">
        <f t="shared" si="6"/>
        <v>4460000</v>
      </c>
      <c r="T58" s="82"/>
      <c r="U58" s="83"/>
    </row>
    <row r="59" spans="1:21" s="49" customFormat="1" ht="60" customHeight="1" x14ac:dyDescent="0.2">
      <c r="A59" s="78">
        <v>45</v>
      </c>
      <c r="B59" s="130" t="s">
        <v>153</v>
      </c>
      <c r="C59" s="91" t="s">
        <v>329</v>
      </c>
      <c r="D59" s="85" t="s">
        <v>409</v>
      </c>
      <c r="E59" s="87" t="s">
        <v>328</v>
      </c>
      <c r="F59" s="86" t="s">
        <v>42</v>
      </c>
      <c r="G59" s="79" t="s">
        <v>13</v>
      </c>
      <c r="H59" s="79"/>
      <c r="I59" s="79"/>
      <c r="J59" s="80">
        <f>IF(F59="Q1a",MucHoTro!$H$5,IF(F59="Q1b",MucHoTro!$H$6,IF(F59="Q2",MucHoTro!$H$7,IF(F59="Q3",MucHoTro!$H$8,IF(F59="Q4",MucHoTro!$H$9)))))</f>
        <v>1.3</v>
      </c>
      <c r="K59" s="78">
        <f>IF(G59="x",MucHoTro!$C$5,IF(H59="x",MucHoTro!$D$5,IF(I59="x",MucHoTro!$E$5)))</f>
        <v>1.5</v>
      </c>
      <c r="L59" s="81">
        <f t="shared" si="4"/>
        <v>1.9500000000000002</v>
      </c>
      <c r="M59" s="82">
        <f t="shared" si="5"/>
        <v>3900000.0000000005</v>
      </c>
      <c r="N59" s="87" t="s">
        <v>329</v>
      </c>
      <c r="O59" s="87"/>
      <c r="P59" s="87"/>
      <c r="Q59" s="87"/>
      <c r="R59" s="87"/>
      <c r="S59" s="96">
        <f t="shared" si="6"/>
        <v>3900000.0000000005</v>
      </c>
      <c r="T59" s="82"/>
      <c r="U59" s="83"/>
    </row>
    <row r="60" spans="1:21" s="94" customFormat="1" ht="37.5" x14ac:dyDescent="0.2">
      <c r="A60" s="180">
        <v>46</v>
      </c>
      <c r="B60" s="210" t="s">
        <v>102</v>
      </c>
      <c r="C60" s="218" t="s">
        <v>489</v>
      </c>
      <c r="D60" s="216" t="s">
        <v>403</v>
      </c>
      <c r="E60" s="87" t="s">
        <v>320</v>
      </c>
      <c r="F60" s="193" t="s">
        <v>10</v>
      </c>
      <c r="G60" s="79" t="s">
        <v>13</v>
      </c>
      <c r="H60" s="79"/>
      <c r="I60" s="79"/>
      <c r="J60" s="196">
        <f>IF(F60="Q1a",MucHoTro!$H$5,IF(F60="Q1b",MucHoTro!$H$6,IF(F60="Q2",MucHoTro!$H$7,IF(F60="Q3",MucHoTro!$H$8,IF(F60="Q4",MucHoTro!$H$9)))))</f>
        <v>1</v>
      </c>
      <c r="K60" s="180">
        <f>IF(G60="x",MucHoTro!$C$5,IF(H60="x",MucHoTro!$D$5,IF(I60="x",MucHoTro!$E$5)))</f>
        <v>1.5</v>
      </c>
      <c r="L60" s="200">
        <f t="shared" si="4"/>
        <v>1.5</v>
      </c>
      <c r="M60" s="178">
        <f t="shared" si="5"/>
        <v>3000000</v>
      </c>
      <c r="N60" s="87" t="s">
        <v>522</v>
      </c>
      <c r="O60" s="216">
        <v>2</v>
      </c>
      <c r="P60" s="87" t="s">
        <v>13</v>
      </c>
      <c r="Q60" s="87" t="s">
        <v>13</v>
      </c>
      <c r="R60" s="87"/>
      <c r="S60" s="96">
        <f>M60*(0.3+0.3)+M60*0.4/O60</f>
        <v>2400000</v>
      </c>
      <c r="T60" s="82"/>
      <c r="U60" s="83"/>
    </row>
    <row r="61" spans="1:21" s="94" customFormat="1" ht="37.5" x14ac:dyDescent="0.2">
      <c r="A61" s="181"/>
      <c r="B61" s="212"/>
      <c r="C61" s="219"/>
      <c r="D61" s="217"/>
      <c r="E61" s="87" t="s">
        <v>320</v>
      </c>
      <c r="F61" s="195"/>
      <c r="G61" s="79"/>
      <c r="H61" s="79"/>
      <c r="I61" s="79"/>
      <c r="J61" s="198"/>
      <c r="K61" s="181"/>
      <c r="L61" s="202"/>
      <c r="M61" s="179"/>
      <c r="N61" s="87" t="s">
        <v>523</v>
      </c>
      <c r="O61" s="217"/>
      <c r="P61" s="87"/>
      <c r="Q61" s="87"/>
      <c r="R61" s="87" t="s">
        <v>13</v>
      </c>
      <c r="S61" s="96">
        <f>M60*0.4/O60</f>
        <v>600000</v>
      </c>
      <c r="T61" s="82"/>
      <c r="U61" s="83"/>
    </row>
    <row r="62" spans="1:21" s="49" customFormat="1" ht="112.5" x14ac:dyDescent="0.2">
      <c r="A62" s="78">
        <v>47</v>
      </c>
      <c r="B62" s="84" t="s">
        <v>91</v>
      </c>
      <c r="C62" s="77" t="s">
        <v>309</v>
      </c>
      <c r="D62" s="85" t="s">
        <v>395</v>
      </c>
      <c r="E62" s="85" t="s">
        <v>310</v>
      </c>
      <c r="F62" s="86" t="s">
        <v>43</v>
      </c>
      <c r="G62" s="79" t="s">
        <v>13</v>
      </c>
      <c r="H62" s="79"/>
      <c r="I62" s="79"/>
      <c r="J62" s="80">
        <f>IF(F62="Q1a",MucHoTro!$H$5,IF(F62="Q1b",MucHoTro!$H$6,IF(F62="Q2",MucHoTro!$H$7,IF(F62="Q3",MucHoTro!$H$8,IF(F62="Q4",MucHoTro!$H$9)))))</f>
        <v>2.23</v>
      </c>
      <c r="K62" s="78">
        <f>IF(G62="x",MucHoTro!$C$5,IF(H62="x",MucHoTro!$D$5,IF(I62="x",MucHoTro!$E$5)))</f>
        <v>1.5</v>
      </c>
      <c r="L62" s="81">
        <f t="shared" si="4"/>
        <v>3.3449999999999998</v>
      </c>
      <c r="M62" s="82">
        <f t="shared" si="5"/>
        <v>6689999.9999999991</v>
      </c>
      <c r="N62" s="85" t="s">
        <v>309</v>
      </c>
      <c r="O62" s="85"/>
      <c r="P62" s="85"/>
      <c r="Q62" s="85"/>
      <c r="R62" s="85"/>
      <c r="S62" s="82">
        <f>M62</f>
        <v>6689999.9999999991</v>
      </c>
      <c r="T62" s="82"/>
      <c r="U62" s="83"/>
    </row>
    <row r="63" spans="1:21" s="49" customFormat="1" ht="75" x14ac:dyDescent="0.2">
      <c r="A63" s="78">
        <v>48</v>
      </c>
      <c r="B63" s="84" t="s">
        <v>71</v>
      </c>
      <c r="C63" s="85" t="s">
        <v>490</v>
      </c>
      <c r="D63" s="85" t="s">
        <v>386</v>
      </c>
      <c r="E63" s="87" t="s">
        <v>305</v>
      </c>
      <c r="F63" s="86" t="s">
        <v>10</v>
      </c>
      <c r="G63" s="79"/>
      <c r="H63" s="79"/>
      <c r="I63" s="79" t="s">
        <v>13</v>
      </c>
      <c r="J63" s="80">
        <f>IF(F63="Q1a",MucHoTro!$H$5,IF(F63="Q1b",MucHoTro!$H$6,IF(F63="Q2",MucHoTro!$H$7,IF(F63="Q3",MucHoTro!$H$8,IF(F63="Q4",MucHoTro!$H$9)))))</f>
        <v>1</v>
      </c>
      <c r="K63" s="78">
        <f>IF(G63="x",MucHoTro!$C$5,IF(H63="x",MucHoTro!$D$5,IF(I63="x",MucHoTro!$E$5)))</f>
        <v>1</v>
      </c>
      <c r="L63" s="81">
        <f t="shared" si="4"/>
        <v>1</v>
      </c>
      <c r="M63" s="82">
        <f t="shared" si="5"/>
        <v>2000000</v>
      </c>
      <c r="N63" s="85" t="s">
        <v>306</v>
      </c>
      <c r="O63" s="85"/>
      <c r="P63" s="85"/>
      <c r="Q63" s="85"/>
      <c r="R63" s="85"/>
      <c r="S63" s="82">
        <f t="shared" ref="S63:S64" si="7">M63</f>
        <v>2000000</v>
      </c>
      <c r="T63" s="82"/>
      <c r="U63" s="83"/>
    </row>
    <row r="64" spans="1:21" s="49" customFormat="1" ht="75" x14ac:dyDescent="0.2">
      <c r="A64" s="78">
        <v>49</v>
      </c>
      <c r="B64" s="84" t="s">
        <v>93</v>
      </c>
      <c r="C64" s="91" t="s">
        <v>311</v>
      </c>
      <c r="D64" s="85" t="s">
        <v>396</v>
      </c>
      <c r="E64" s="87" t="s">
        <v>312</v>
      </c>
      <c r="F64" s="86" t="s">
        <v>43</v>
      </c>
      <c r="G64" s="79" t="s">
        <v>13</v>
      </c>
      <c r="H64" s="79"/>
      <c r="I64" s="79"/>
      <c r="J64" s="80">
        <f>IF(F64="Q1a",MucHoTro!$H$5,IF(F64="Q1b",MucHoTro!$H$6,IF(F64="Q2",MucHoTro!$H$7,IF(F64="Q3",MucHoTro!$H$8,IF(F64="Q4",MucHoTro!$H$9)))))</f>
        <v>2.23</v>
      </c>
      <c r="K64" s="78">
        <f>IF(G64="x",MucHoTro!$C$5,IF(H64="x",MucHoTro!$D$5,IF(I64="x",MucHoTro!$E$5)))</f>
        <v>1.5</v>
      </c>
      <c r="L64" s="81">
        <f t="shared" si="4"/>
        <v>3.3449999999999998</v>
      </c>
      <c r="M64" s="82">
        <f t="shared" si="5"/>
        <v>6689999.9999999991</v>
      </c>
      <c r="N64" s="87" t="s">
        <v>311</v>
      </c>
      <c r="O64" s="87"/>
      <c r="P64" s="87"/>
      <c r="Q64" s="87"/>
      <c r="R64" s="87"/>
      <c r="S64" s="82">
        <f t="shared" si="7"/>
        <v>6689999.9999999991</v>
      </c>
      <c r="T64" s="82"/>
      <c r="U64" s="83"/>
    </row>
    <row r="65" spans="1:21" s="94" customFormat="1" ht="37.5" x14ac:dyDescent="0.2">
      <c r="A65" s="180">
        <v>50</v>
      </c>
      <c r="B65" s="210" t="s">
        <v>63</v>
      </c>
      <c r="C65" s="216" t="s">
        <v>491</v>
      </c>
      <c r="D65" s="182" t="s">
        <v>385</v>
      </c>
      <c r="E65" s="87" t="s">
        <v>305</v>
      </c>
      <c r="F65" s="180" t="s">
        <v>42</v>
      </c>
      <c r="G65" s="79" t="s">
        <v>13</v>
      </c>
      <c r="H65" s="79"/>
      <c r="I65" s="79"/>
      <c r="J65" s="196">
        <f>IF(F65="Q1a",MucHoTro!$H$5,IF(F65="Q1b",MucHoTro!$H$6,IF(F65="Q2",MucHoTro!$H$7,IF(F65="Q3",MucHoTro!$H$8,IF(F65="Q4",MucHoTro!$H$9)))))</f>
        <v>1.3</v>
      </c>
      <c r="K65" s="180">
        <f>IF(G65="x",MucHoTro!$C$5,IF(H65="x",MucHoTro!$D$5,IF(I65="x",MucHoTro!$E$5)))</f>
        <v>1.5</v>
      </c>
      <c r="L65" s="200">
        <f t="shared" si="4"/>
        <v>1.9500000000000002</v>
      </c>
      <c r="M65" s="178">
        <f t="shared" si="5"/>
        <v>3900000.0000000005</v>
      </c>
      <c r="N65" s="87" t="s">
        <v>307</v>
      </c>
      <c r="O65" s="216">
        <v>3</v>
      </c>
      <c r="P65" s="87" t="s">
        <v>13</v>
      </c>
      <c r="Q65" s="87" t="s">
        <v>13</v>
      </c>
      <c r="R65" s="87"/>
      <c r="S65" s="96">
        <f>M65*(0.3+0.3)+M65*0.4/O65</f>
        <v>2860000</v>
      </c>
      <c r="T65" s="82"/>
      <c r="U65" s="83"/>
    </row>
    <row r="66" spans="1:21" s="94" customFormat="1" ht="37.5" x14ac:dyDescent="0.2">
      <c r="A66" s="199"/>
      <c r="B66" s="211"/>
      <c r="C66" s="220"/>
      <c r="D66" s="214"/>
      <c r="E66" s="87" t="s">
        <v>305</v>
      </c>
      <c r="F66" s="199"/>
      <c r="G66" s="79"/>
      <c r="H66" s="79"/>
      <c r="I66" s="79"/>
      <c r="J66" s="197"/>
      <c r="K66" s="199"/>
      <c r="L66" s="201"/>
      <c r="M66" s="215"/>
      <c r="N66" s="87" t="s">
        <v>306</v>
      </c>
      <c r="O66" s="220"/>
      <c r="P66" s="87"/>
      <c r="Q66" s="87"/>
      <c r="R66" s="87" t="s">
        <v>13</v>
      </c>
      <c r="S66" s="96">
        <f>M65*0.4/O65</f>
        <v>520000.00000000006</v>
      </c>
      <c r="T66" s="82"/>
      <c r="U66" s="83"/>
    </row>
    <row r="67" spans="1:21" s="94" customFormat="1" ht="37.5" x14ac:dyDescent="0.2">
      <c r="A67" s="199"/>
      <c r="B67" s="211"/>
      <c r="C67" s="220"/>
      <c r="D67" s="214"/>
      <c r="E67" s="87" t="s">
        <v>305</v>
      </c>
      <c r="F67" s="181"/>
      <c r="G67" s="79"/>
      <c r="H67" s="79"/>
      <c r="I67" s="79"/>
      <c r="J67" s="198"/>
      <c r="K67" s="181"/>
      <c r="L67" s="202"/>
      <c r="M67" s="215"/>
      <c r="N67" s="87" t="s">
        <v>524</v>
      </c>
      <c r="O67" s="217"/>
      <c r="P67" s="87"/>
      <c r="Q67" s="87"/>
      <c r="R67" s="87" t="s">
        <v>13</v>
      </c>
      <c r="S67" s="96">
        <f>M65*0.4/O65</f>
        <v>520000.00000000006</v>
      </c>
      <c r="T67" s="82"/>
      <c r="U67" s="83"/>
    </row>
    <row r="68" spans="1:21" s="49" customFormat="1" ht="72" customHeight="1" x14ac:dyDescent="0.2">
      <c r="A68" s="78">
        <v>51</v>
      </c>
      <c r="B68" s="84" t="s">
        <v>75</v>
      </c>
      <c r="C68" s="77" t="s">
        <v>306</v>
      </c>
      <c r="D68" s="85" t="s">
        <v>387</v>
      </c>
      <c r="E68" s="87" t="s">
        <v>305</v>
      </c>
      <c r="F68" s="86" t="s">
        <v>42</v>
      </c>
      <c r="G68" s="79"/>
      <c r="H68" s="79"/>
      <c r="I68" s="79" t="s">
        <v>13</v>
      </c>
      <c r="J68" s="80">
        <f>IF(F68="Q1a",MucHoTro!$H$5,IF(F68="Q1b",MucHoTro!$H$6,IF(F68="Q2",MucHoTro!$H$7,IF(F68="Q3",MucHoTro!$H$8,IF(F68="Q4",MucHoTro!$H$9)))))</f>
        <v>1.3</v>
      </c>
      <c r="K68" s="78">
        <f>IF(G68="x",MucHoTro!$C$5,IF(H68="x",MucHoTro!$D$5,IF(I68="x",MucHoTro!$E$5)))</f>
        <v>1</v>
      </c>
      <c r="L68" s="81">
        <f t="shared" si="4"/>
        <v>1.3</v>
      </c>
      <c r="M68" s="82">
        <f t="shared" si="5"/>
        <v>2600000</v>
      </c>
      <c r="N68" s="87" t="s">
        <v>306</v>
      </c>
      <c r="O68" s="87"/>
      <c r="P68" s="87"/>
      <c r="Q68" s="87"/>
      <c r="R68" s="87"/>
      <c r="S68" s="96">
        <f>M68</f>
        <v>2600000</v>
      </c>
      <c r="T68" s="82"/>
      <c r="U68" s="83"/>
    </row>
    <row r="69" spans="1:21" s="94" customFormat="1" ht="75" x14ac:dyDescent="0.2">
      <c r="A69" s="180">
        <v>52</v>
      </c>
      <c r="B69" s="210" t="s">
        <v>76</v>
      </c>
      <c r="C69" s="203" t="s">
        <v>462</v>
      </c>
      <c r="D69" s="182" t="s">
        <v>390</v>
      </c>
      <c r="E69" s="87" t="s">
        <v>305</v>
      </c>
      <c r="F69" s="193" t="s">
        <v>10</v>
      </c>
      <c r="G69" s="79" t="s">
        <v>13</v>
      </c>
      <c r="H69" s="79"/>
      <c r="I69" s="79"/>
      <c r="J69" s="196">
        <f>IF(F69="Q1a",MucHoTro!$H$5,IF(F69="Q1b",MucHoTro!$H$6,IF(F69="Q2",MucHoTro!$H$7,IF(F69="Q3",MucHoTro!$H$8,IF(F69="Q4",MucHoTro!$H$9)))))</f>
        <v>1</v>
      </c>
      <c r="K69" s="180">
        <f>IF(G69="x",MucHoTro!$C$5,IF(H69="x",MucHoTro!$D$5,IF(I69="x",MucHoTro!$E$5)))</f>
        <v>1.5</v>
      </c>
      <c r="L69" s="200">
        <f t="shared" si="4"/>
        <v>1.5</v>
      </c>
      <c r="M69" s="178">
        <f t="shared" si="5"/>
        <v>3000000</v>
      </c>
      <c r="N69" s="85" t="s">
        <v>527</v>
      </c>
      <c r="O69" s="182">
        <v>6</v>
      </c>
      <c r="P69" s="85" t="s">
        <v>13</v>
      </c>
      <c r="Q69" s="85" t="s">
        <v>13</v>
      </c>
      <c r="R69" s="85"/>
      <c r="S69" s="82">
        <f>M69*(0.3+0.3)+M69*0.4/O69</f>
        <v>2000000</v>
      </c>
      <c r="T69" s="82"/>
      <c r="U69" s="83"/>
    </row>
    <row r="70" spans="1:21" s="94" customFormat="1" ht="37.5" x14ac:dyDescent="0.2">
      <c r="A70" s="199"/>
      <c r="B70" s="211"/>
      <c r="C70" s="213"/>
      <c r="D70" s="214"/>
      <c r="E70" s="87" t="s">
        <v>331</v>
      </c>
      <c r="F70" s="194"/>
      <c r="G70" s="79"/>
      <c r="H70" s="79"/>
      <c r="I70" s="79"/>
      <c r="J70" s="197"/>
      <c r="K70" s="199"/>
      <c r="L70" s="201"/>
      <c r="M70" s="215"/>
      <c r="N70" s="85" t="s">
        <v>525</v>
      </c>
      <c r="O70" s="214"/>
      <c r="P70" s="85"/>
      <c r="Q70" s="85"/>
      <c r="R70" s="85" t="s">
        <v>13</v>
      </c>
      <c r="S70" s="82">
        <f>M69*0.4/O69</f>
        <v>200000</v>
      </c>
      <c r="T70" s="82"/>
      <c r="U70" s="83"/>
    </row>
    <row r="71" spans="1:21" s="94" customFormat="1" ht="37.5" x14ac:dyDescent="0.2">
      <c r="A71" s="199"/>
      <c r="B71" s="211"/>
      <c r="C71" s="213"/>
      <c r="D71" s="214"/>
      <c r="E71" s="87" t="s">
        <v>305</v>
      </c>
      <c r="F71" s="194"/>
      <c r="G71" s="79"/>
      <c r="H71" s="79"/>
      <c r="I71" s="79"/>
      <c r="J71" s="197"/>
      <c r="K71" s="199"/>
      <c r="L71" s="201"/>
      <c r="M71" s="215"/>
      <c r="N71" s="85" t="s">
        <v>306</v>
      </c>
      <c r="O71" s="214"/>
      <c r="P71" s="85"/>
      <c r="Q71" s="85"/>
      <c r="R71" s="85" t="s">
        <v>13</v>
      </c>
      <c r="S71" s="82">
        <f>M69*0.4/O69</f>
        <v>200000</v>
      </c>
      <c r="T71" s="82"/>
      <c r="U71" s="83"/>
    </row>
    <row r="72" spans="1:21" s="94" customFormat="1" ht="37.5" x14ac:dyDescent="0.2">
      <c r="A72" s="199"/>
      <c r="B72" s="211"/>
      <c r="C72" s="213"/>
      <c r="D72" s="214"/>
      <c r="E72" s="87" t="s">
        <v>305</v>
      </c>
      <c r="F72" s="194"/>
      <c r="G72" s="79"/>
      <c r="H72" s="79"/>
      <c r="I72" s="79"/>
      <c r="J72" s="197"/>
      <c r="K72" s="199"/>
      <c r="L72" s="201"/>
      <c r="M72" s="215"/>
      <c r="N72" s="85" t="s">
        <v>529</v>
      </c>
      <c r="O72" s="214"/>
      <c r="P72" s="85"/>
      <c r="Q72" s="85"/>
      <c r="R72" s="85" t="s">
        <v>13</v>
      </c>
      <c r="S72" s="82">
        <f>M69*0.4/O69</f>
        <v>200000</v>
      </c>
      <c r="T72" s="82"/>
      <c r="U72" s="83"/>
    </row>
    <row r="73" spans="1:21" s="94" customFormat="1" ht="37.5" x14ac:dyDescent="0.2">
      <c r="A73" s="199"/>
      <c r="B73" s="211"/>
      <c r="C73" s="213"/>
      <c r="D73" s="214"/>
      <c r="E73" s="87" t="s">
        <v>305</v>
      </c>
      <c r="F73" s="194"/>
      <c r="G73" s="79"/>
      <c r="H73" s="79"/>
      <c r="I73" s="79"/>
      <c r="J73" s="197"/>
      <c r="K73" s="199"/>
      <c r="L73" s="201"/>
      <c r="M73" s="215"/>
      <c r="N73" s="85" t="s">
        <v>528</v>
      </c>
      <c r="O73" s="214"/>
      <c r="P73" s="85"/>
      <c r="Q73" s="85"/>
      <c r="R73" s="85" t="s">
        <v>13</v>
      </c>
      <c r="S73" s="82">
        <f>M69*0.4/O69</f>
        <v>200000</v>
      </c>
      <c r="T73" s="82"/>
      <c r="U73" s="83"/>
    </row>
    <row r="74" spans="1:21" s="94" customFormat="1" ht="37.5" x14ac:dyDescent="0.2">
      <c r="A74" s="181"/>
      <c r="B74" s="212"/>
      <c r="C74" s="204"/>
      <c r="D74" s="183"/>
      <c r="E74" s="87" t="s">
        <v>305</v>
      </c>
      <c r="F74" s="195"/>
      <c r="G74" s="79"/>
      <c r="H74" s="79"/>
      <c r="I74" s="79"/>
      <c r="J74" s="198"/>
      <c r="K74" s="181"/>
      <c r="L74" s="202"/>
      <c r="M74" s="179"/>
      <c r="N74" s="85" t="s">
        <v>526</v>
      </c>
      <c r="O74" s="183"/>
      <c r="P74" s="85"/>
      <c r="Q74" s="85"/>
      <c r="R74" s="85" t="s">
        <v>13</v>
      </c>
      <c r="S74" s="82">
        <f>M69*0.4/O69</f>
        <v>200000</v>
      </c>
      <c r="T74" s="82"/>
      <c r="U74" s="83"/>
    </row>
    <row r="75" spans="1:21" s="94" customFormat="1" ht="37.5" x14ac:dyDescent="0.2">
      <c r="A75" s="180">
        <v>53</v>
      </c>
      <c r="B75" s="210" t="s">
        <v>72</v>
      </c>
      <c r="C75" s="182" t="s">
        <v>492</v>
      </c>
      <c r="D75" s="182" t="s">
        <v>384</v>
      </c>
      <c r="E75" s="87" t="s">
        <v>305</v>
      </c>
      <c r="F75" s="193" t="s">
        <v>9</v>
      </c>
      <c r="G75" s="79"/>
      <c r="H75" s="79"/>
      <c r="I75" s="79" t="s">
        <v>13</v>
      </c>
      <c r="J75" s="196">
        <f>IF(F75="Q1a",MucHoTro!$H$5,IF(F75="Q1b",MucHoTro!$H$6,IF(F75="Q2",MucHoTro!$H$7,IF(F75="Q3",MucHoTro!$H$8,IF(F75="Q4",MucHoTro!$H$9)))))</f>
        <v>1.2</v>
      </c>
      <c r="K75" s="180">
        <f>IF(G75="x",MucHoTro!$C$5,IF(H75="x",MucHoTro!$D$5,IF(I75="x",MucHoTro!$E$5)))</f>
        <v>1</v>
      </c>
      <c r="L75" s="200">
        <f t="shared" si="4"/>
        <v>1.2</v>
      </c>
      <c r="M75" s="178">
        <f t="shared" si="5"/>
        <v>2400000</v>
      </c>
      <c r="N75" s="87" t="s">
        <v>306</v>
      </c>
      <c r="O75" s="216">
        <v>2</v>
      </c>
      <c r="P75" s="87"/>
      <c r="Q75" s="87"/>
      <c r="R75" s="87" t="s">
        <v>13</v>
      </c>
      <c r="S75" s="96">
        <f>M75/O75</f>
        <v>1200000</v>
      </c>
      <c r="T75" s="82"/>
      <c r="U75" s="83"/>
    </row>
    <row r="76" spans="1:21" s="94" customFormat="1" ht="37.5" x14ac:dyDescent="0.2">
      <c r="A76" s="181"/>
      <c r="B76" s="212"/>
      <c r="C76" s="183"/>
      <c r="D76" s="183"/>
      <c r="E76" s="87" t="s">
        <v>305</v>
      </c>
      <c r="F76" s="195"/>
      <c r="G76" s="79"/>
      <c r="H76" s="79"/>
      <c r="I76" s="79"/>
      <c r="J76" s="198"/>
      <c r="K76" s="181"/>
      <c r="L76" s="202"/>
      <c r="M76" s="179"/>
      <c r="N76" s="87" t="s">
        <v>524</v>
      </c>
      <c r="O76" s="217"/>
      <c r="P76" s="87"/>
      <c r="Q76" s="87"/>
      <c r="R76" s="87" t="s">
        <v>13</v>
      </c>
      <c r="S76" s="96">
        <f>M75/O75</f>
        <v>1200000</v>
      </c>
      <c r="T76" s="82"/>
      <c r="U76" s="83"/>
    </row>
    <row r="77" spans="1:21" s="49" customFormat="1" ht="69.75" customHeight="1" x14ac:dyDescent="0.2">
      <c r="A77" s="78">
        <v>54</v>
      </c>
      <c r="B77" s="84" t="s">
        <v>77</v>
      </c>
      <c r="C77" s="77" t="s">
        <v>306</v>
      </c>
      <c r="D77" s="85" t="s">
        <v>387</v>
      </c>
      <c r="E77" s="87" t="s">
        <v>305</v>
      </c>
      <c r="F77" s="86" t="s">
        <v>42</v>
      </c>
      <c r="G77" s="79"/>
      <c r="H77" s="79"/>
      <c r="I77" s="79" t="s">
        <v>13</v>
      </c>
      <c r="J77" s="80">
        <f>IF(F77="Q1a",MucHoTro!$H$5,IF(F77="Q1b",MucHoTro!$H$6,IF(F77="Q2",MucHoTro!$H$7,IF(F77="Q3",MucHoTro!$H$8,IF(F77="Q4",MucHoTro!$H$9)))))</f>
        <v>1.3</v>
      </c>
      <c r="K77" s="78">
        <f>IF(G77="x",MucHoTro!$C$5,IF(H77="x",MucHoTro!$D$5,IF(I77="x",MucHoTro!$E$5)))</f>
        <v>1</v>
      </c>
      <c r="L77" s="81">
        <f t="shared" si="4"/>
        <v>1.3</v>
      </c>
      <c r="M77" s="82">
        <f t="shared" si="5"/>
        <v>2600000</v>
      </c>
      <c r="N77" s="85" t="s">
        <v>306</v>
      </c>
      <c r="O77" s="85"/>
      <c r="P77" s="85"/>
      <c r="Q77" s="85"/>
      <c r="R77" s="85"/>
      <c r="S77" s="82">
        <f>M77</f>
        <v>2600000</v>
      </c>
      <c r="T77" s="82"/>
      <c r="U77" s="83"/>
    </row>
    <row r="78" spans="1:21" s="94" customFormat="1" ht="37.5" x14ac:dyDescent="0.2">
      <c r="A78" s="180">
        <v>55</v>
      </c>
      <c r="B78" s="210" t="s">
        <v>89</v>
      </c>
      <c r="C78" s="203" t="s">
        <v>463</v>
      </c>
      <c r="D78" s="182" t="s">
        <v>388</v>
      </c>
      <c r="E78" s="87" t="s">
        <v>331</v>
      </c>
      <c r="F78" s="180" t="s">
        <v>42</v>
      </c>
      <c r="G78" s="79" t="s">
        <v>13</v>
      </c>
      <c r="H78" s="79"/>
      <c r="I78" s="79"/>
      <c r="J78" s="196">
        <f>IF(F78="Q1a",MucHoTro!$H$5,IF(F78="Q1b",MucHoTro!$H$6,IF(F78="Q2",MucHoTro!$H$7,IF(F78="Q3",MucHoTro!$H$8,IF(F78="Q4",MucHoTro!$H$9)))))</f>
        <v>1.3</v>
      </c>
      <c r="K78" s="180">
        <f>IF(G78="x",MucHoTro!$C$5,IF(H78="x",MucHoTro!$D$5,IF(I78="x",MucHoTro!$E$5)))</f>
        <v>1.5</v>
      </c>
      <c r="L78" s="200">
        <f t="shared" si="4"/>
        <v>1.9500000000000002</v>
      </c>
      <c r="M78" s="178">
        <f t="shared" si="5"/>
        <v>3900000.0000000005</v>
      </c>
      <c r="N78" s="85" t="s">
        <v>530</v>
      </c>
      <c r="O78" s="182">
        <v>2</v>
      </c>
      <c r="P78" s="85" t="s">
        <v>13</v>
      </c>
      <c r="Q78" s="85"/>
      <c r="R78" s="85"/>
      <c r="S78" s="82">
        <f>M78*0.3+M78*0.7/O78</f>
        <v>2535000</v>
      </c>
      <c r="T78" s="82"/>
      <c r="U78" s="83"/>
    </row>
    <row r="79" spans="1:21" s="94" customFormat="1" ht="55.5" customHeight="1" x14ac:dyDescent="0.2">
      <c r="A79" s="181"/>
      <c r="B79" s="212"/>
      <c r="C79" s="204"/>
      <c r="D79" s="183"/>
      <c r="E79" s="87" t="s">
        <v>305</v>
      </c>
      <c r="F79" s="181"/>
      <c r="G79" s="79"/>
      <c r="H79" s="79"/>
      <c r="I79" s="79"/>
      <c r="J79" s="198"/>
      <c r="K79" s="181"/>
      <c r="L79" s="202"/>
      <c r="M79" s="179"/>
      <c r="N79" s="85" t="s">
        <v>306</v>
      </c>
      <c r="O79" s="183"/>
      <c r="P79" s="85"/>
      <c r="Q79" s="85"/>
      <c r="R79" s="85" t="s">
        <v>13</v>
      </c>
      <c r="S79" s="82">
        <f>M78*0.7/O78</f>
        <v>1365000</v>
      </c>
      <c r="T79" s="82"/>
      <c r="U79" s="83"/>
    </row>
    <row r="80" spans="1:21" s="94" customFormat="1" ht="37.5" x14ac:dyDescent="0.2">
      <c r="A80" s="180">
        <v>56</v>
      </c>
      <c r="B80" s="210" t="s">
        <v>83</v>
      </c>
      <c r="C80" s="203" t="s">
        <v>464</v>
      </c>
      <c r="D80" s="182" t="s">
        <v>393</v>
      </c>
      <c r="E80" s="87" t="s">
        <v>305</v>
      </c>
      <c r="F80" s="193" t="s">
        <v>43</v>
      </c>
      <c r="G80" s="79" t="s">
        <v>13</v>
      </c>
      <c r="H80" s="79"/>
      <c r="I80" s="79"/>
      <c r="J80" s="196">
        <f>IF(F80="Q1a",MucHoTro!$H$5,IF(F80="Q1b",MucHoTro!$H$6,IF(F80="Q2",MucHoTro!$H$7,IF(F80="Q3",MucHoTro!$H$8,IF(F80="Q4",MucHoTro!$H$9)))))</f>
        <v>2.23</v>
      </c>
      <c r="K80" s="180">
        <f>IF(G80="x",MucHoTro!$C$5,IF(H80="x",MucHoTro!$D$5,IF(I80="x",MucHoTro!$E$5)))</f>
        <v>1.5</v>
      </c>
      <c r="L80" s="200">
        <f t="shared" si="4"/>
        <v>3.3449999999999998</v>
      </c>
      <c r="M80" s="178">
        <f t="shared" si="5"/>
        <v>6689999.9999999991</v>
      </c>
      <c r="N80" s="85" t="s">
        <v>306</v>
      </c>
      <c r="O80" s="182">
        <v>3</v>
      </c>
      <c r="P80" s="85"/>
      <c r="Q80" s="85"/>
      <c r="R80" s="85" t="s">
        <v>13</v>
      </c>
      <c r="S80" s="82">
        <f>M80/O80</f>
        <v>2229999.9999999995</v>
      </c>
      <c r="T80" s="82"/>
      <c r="U80" s="83"/>
    </row>
    <row r="81" spans="1:21" s="94" customFormat="1" ht="37.5" x14ac:dyDescent="0.2">
      <c r="A81" s="199"/>
      <c r="B81" s="211"/>
      <c r="C81" s="213"/>
      <c r="D81" s="214"/>
      <c r="E81" s="87" t="s">
        <v>305</v>
      </c>
      <c r="F81" s="194"/>
      <c r="G81" s="79"/>
      <c r="H81" s="79"/>
      <c r="I81" s="79"/>
      <c r="J81" s="197"/>
      <c r="K81" s="199"/>
      <c r="L81" s="201"/>
      <c r="M81" s="215"/>
      <c r="N81" s="85" t="s">
        <v>524</v>
      </c>
      <c r="O81" s="214"/>
      <c r="P81" s="85"/>
      <c r="Q81" s="85"/>
      <c r="R81" s="85" t="s">
        <v>13</v>
      </c>
      <c r="S81" s="82">
        <f>M80/O80</f>
        <v>2229999.9999999995</v>
      </c>
      <c r="T81" s="82"/>
      <c r="U81" s="83"/>
    </row>
    <row r="82" spans="1:21" s="94" customFormat="1" ht="37.5" x14ac:dyDescent="0.2">
      <c r="A82" s="181"/>
      <c r="B82" s="212"/>
      <c r="C82" s="204"/>
      <c r="D82" s="183"/>
      <c r="E82" s="87" t="s">
        <v>554</v>
      </c>
      <c r="F82" s="195"/>
      <c r="G82" s="79"/>
      <c r="H82" s="79"/>
      <c r="I82" s="79"/>
      <c r="J82" s="198"/>
      <c r="K82" s="181"/>
      <c r="L82" s="202"/>
      <c r="M82" s="179"/>
      <c r="N82" s="85" t="s">
        <v>531</v>
      </c>
      <c r="O82" s="183"/>
      <c r="P82" s="85"/>
      <c r="Q82" s="85"/>
      <c r="R82" s="85"/>
      <c r="S82" s="82">
        <f>M80/O80</f>
        <v>2229999.9999999995</v>
      </c>
      <c r="T82" s="82"/>
      <c r="U82" s="83"/>
    </row>
    <row r="83" spans="1:21" s="49" customFormat="1" ht="86.25" customHeight="1" x14ac:dyDescent="0.2">
      <c r="A83" s="78">
        <v>57</v>
      </c>
      <c r="B83" s="84" t="s">
        <v>78</v>
      </c>
      <c r="C83" s="77" t="s">
        <v>307</v>
      </c>
      <c r="D83" s="85" t="s">
        <v>391</v>
      </c>
      <c r="E83" s="87" t="s">
        <v>305</v>
      </c>
      <c r="F83" s="86" t="s">
        <v>9</v>
      </c>
      <c r="G83" s="79"/>
      <c r="H83" s="79"/>
      <c r="I83" s="79" t="s">
        <v>13</v>
      </c>
      <c r="J83" s="80">
        <f>IF(F83="Q1a",MucHoTro!$H$5,IF(F83="Q1b",MucHoTro!$H$6,IF(F83="Q2",MucHoTro!$H$7,IF(F83="Q3",MucHoTro!$H$8,IF(F83="Q4",MucHoTro!$H$9)))))</f>
        <v>1.2</v>
      </c>
      <c r="K83" s="78">
        <f>IF(G83="x",MucHoTro!$C$5,IF(H83="x",MucHoTro!$D$5,IF(I83="x",MucHoTro!$E$5)))</f>
        <v>1</v>
      </c>
      <c r="L83" s="81">
        <f t="shared" si="4"/>
        <v>1.2</v>
      </c>
      <c r="M83" s="82">
        <f t="shared" si="5"/>
        <v>2400000</v>
      </c>
      <c r="N83" s="85" t="s">
        <v>307</v>
      </c>
      <c r="O83" s="85"/>
      <c r="P83" s="85"/>
      <c r="Q83" s="85"/>
      <c r="R83" s="85"/>
      <c r="S83" s="82">
        <f>M83</f>
        <v>2400000</v>
      </c>
      <c r="T83" s="82"/>
      <c r="U83" s="83"/>
    </row>
    <row r="84" spans="1:21" s="94" customFormat="1" ht="37.5" x14ac:dyDescent="0.2">
      <c r="A84" s="180">
        <v>58</v>
      </c>
      <c r="B84" s="210" t="s">
        <v>70</v>
      </c>
      <c r="C84" s="203" t="s">
        <v>493</v>
      </c>
      <c r="D84" s="182" t="s">
        <v>388</v>
      </c>
      <c r="E84" s="87" t="s">
        <v>305</v>
      </c>
      <c r="F84" s="193" t="s">
        <v>10</v>
      </c>
      <c r="G84" s="79" t="s">
        <v>13</v>
      </c>
      <c r="H84" s="79"/>
      <c r="I84" s="79"/>
      <c r="J84" s="196">
        <f>IF(F84="Q1a",MucHoTro!$H$5,IF(F84="Q1b",MucHoTro!$H$6,IF(F84="Q2",MucHoTro!$H$7,IF(F84="Q3",MucHoTro!$H$8,IF(F84="Q4",MucHoTro!$H$9)))))</f>
        <v>1</v>
      </c>
      <c r="K84" s="180">
        <f>IF(G84="x",MucHoTro!$C$5,IF(H84="x",MucHoTro!$D$5,IF(I84="x",MucHoTro!$E$5)))</f>
        <v>1.5</v>
      </c>
      <c r="L84" s="200">
        <f t="shared" si="4"/>
        <v>1.5</v>
      </c>
      <c r="M84" s="178">
        <f t="shared" si="5"/>
        <v>3000000</v>
      </c>
      <c r="N84" s="85" t="s">
        <v>532</v>
      </c>
      <c r="O84" s="182">
        <v>6</v>
      </c>
      <c r="P84" s="85" t="s">
        <v>13</v>
      </c>
      <c r="Q84" s="85" t="s">
        <v>13</v>
      </c>
      <c r="R84" s="85"/>
      <c r="S84" s="82">
        <f>M84*(0.3+0.3)+M84*0.4/O84</f>
        <v>2000000</v>
      </c>
      <c r="T84" s="82"/>
      <c r="U84" s="83"/>
    </row>
    <row r="85" spans="1:21" s="94" customFormat="1" ht="37.5" x14ac:dyDescent="0.2">
      <c r="A85" s="199"/>
      <c r="B85" s="211"/>
      <c r="C85" s="213"/>
      <c r="D85" s="214"/>
      <c r="E85" s="87" t="s">
        <v>553</v>
      </c>
      <c r="F85" s="194"/>
      <c r="G85" s="79"/>
      <c r="H85" s="79"/>
      <c r="I85" s="79"/>
      <c r="J85" s="197"/>
      <c r="K85" s="199"/>
      <c r="L85" s="201"/>
      <c r="M85" s="215"/>
      <c r="N85" s="85" t="s">
        <v>525</v>
      </c>
      <c r="O85" s="214"/>
      <c r="P85" s="85"/>
      <c r="Q85" s="85"/>
      <c r="R85" s="85" t="s">
        <v>13</v>
      </c>
      <c r="S85" s="82">
        <f>M84*0.4/O84</f>
        <v>200000</v>
      </c>
      <c r="T85" s="82"/>
      <c r="U85" s="83"/>
    </row>
    <row r="86" spans="1:21" s="94" customFormat="1" ht="37.5" x14ac:dyDescent="0.2">
      <c r="A86" s="199"/>
      <c r="B86" s="211"/>
      <c r="C86" s="213"/>
      <c r="D86" s="214"/>
      <c r="E86" s="87" t="s">
        <v>305</v>
      </c>
      <c r="F86" s="194"/>
      <c r="G86" s="79"/>
      <c r="H86" s="79"/>
      <c r="I86" s="79"/>
      <c r="J86" s="197"/>
      <c r="K86" s="199"/>
      <c r="L86" s="201"/>
      <c r="M86" s="215"/>
      <c r="N86" s="85" t="s">
        <v>306</v>
      </c>
      <c r="O86" s="214"/>
      <c r="P86" s="85"/>
      <c r="Q86" s="85"/>
      <c r="R86" s="85" t="s">
        <v>13</v>
      </c>
      <c r="S86" s="82">
        <f>M84*0.4/O84</f>
        <v>200000</v>
      </c>
      <c r="T86" s="82"/>
      <c r="U86" s="83"/>
    </row>
    <row r="87" spans="1:21" s="94" customFormat="1" ht="37.5" x14ac:dyDescent="0.2">
      <c r="A87" s="199"/>
      <c r="B87" s="211"/>
      <c r="C87" s="213"/>
      <c r="D87" s="214"/>
      <c r="E87" s="87" t="s">
        <v>305</v>
      </c>
      <c r="F87" s="194"/>
      <c r="G87" s="79"/>
      <c r="H87" s="79"/>
      <c r="I87" s="79"/>
      <c r="J87" s="197"/>
      <c r="K87" s="199"/>
      <c r="L87" s="201"/>
      <c r="M87" s="215"/>
      <c r="N87" s="85" t="s">
        <v>529</v>
      </c>
      <c r="O87" s="214"/>
      <c r="P87" s="85"/>
      <c r="Q87" s="85"/>
      <c r="R87" s="85" t="s">
        <v>13</v>
      </c>
      <c r="S87" s="82">
        <f>M84*0.4/O84</f>
        <v>200000</v>
      </c>
      <c r="T87" s="82"/>
      <c r="U87" s="83"/>
    </row>
    <row r="88" spans="1:21" s="94" customFormat="1" ht="37.5" x14ac:dyDescent="0.2">
      <c r="A88" s="199"/>
      <c r="B88" s="211"/>
      <c r="C88" s="213"/>
      <c r="D88" s="214"/>
      <c r="E88" s="87" t="s">
        <v>305</v>
      </c>
      <c r="F88" s="194"/>
      <c r="G88" s="79"/>
      <c r="H88" s="79"/>
      <c r="I88" s="79"/>
      <c r="J88" s="197"/>
      <c r="K88" s="199"/>
      <c r="L88" s="201"/>
      <c r="M88" s="215"/>
      <c r="N88" s="85" t="s">
        <v>528</v>
      </c>
      <c r="O88" s="214"/>
      <c r="P88" s="85"/>
      <c r="Q88" s="85"/>
      <c r="R88" s="85" t="s">
        <v>13</v>
      </c>
      <c r="S88" s="82">
        <f>M84*0.4/O84</f>
        <v>200000</v>
      </c>
      <c r="T88" s="82"/>
      <c r="U88" s="83"/>
    </row>
    <row r="89" spans="1:21" s="94" customFormat="1" ht="37.5" x14ac:dyDescent="0.2">
      <c r="A89" s="181"/>
      <c r="B89" s="212"/>
      <c r="C89" s="204"/>
      <c r="D89" s="183"/>
      <c r="E89" s="87" t="s">
        <v>305</v>
      </c>
      <c r="F89" s="195"/>
      <c r="G89" s="79"/>
      <c r="H89" s="79"/>
      <c r="I89" s="79"/>
      <c r="J89" s="198"/>
      <c r="K89" s="181"/>
      <c r="L89" s="202"/>
      <c r="M89" s="179"/>
      <c r="N89" s="85" t="s">
        <v>526</v>
      </c>
      <c r="O89" s="183"/>
      <c r="P89" s="85"/>
      <c r="Q89" s="85"/>
      <c r="R89" s="85" t="s">
        <v>13</v>
      </c>
      <c r="S89" s="82">
        <f>M84*0.4/O84</f>
        <v>200000</v>
      </c>
      <c r="T89" s="82"/>
      <c r="U89" s="83"/>
    </row>
    <row r="90" spans="1:21" s="49" customFormat="1" ht="114" customHeight="1" x14ac:dyDescent="0.2">
      <c r="A90" s="78">
        <v>59</v>
      </c>
      <c r="B90" s="84" t="s">
        <v>81</v>
      </c>
      <c r="C90" s="77" t="s">
        <v>306</v>
      </c>
      <c r="D90" s="85" t="s">
        <v>384</v>
      </c>
      <c r="E90" s="87" t="s">
        <v>305</v>
      </c>
      <c r="F90" s="86" t="s">
        <v>9</v>
      </c>
      <c r="G90" s="79"/>
      <c r="H90" s="79"/>
      <c r="I90" s="79" t="s">
        <v>13</v>
      </c>
      <c r="J90" s="80">
        <f>IF(F90="Q1a",MucHoTro!$H$5,IF(F90="Q1b",MucHoTro!$H$6,IF(F90="Q2",MucHoTro!$H$7,IF(F90="Q3",MucHoTro!$H$8,IF(F90="Q4",MucHoTro!$H$9)))))</f>
        <v>1.2</v>
      </c>
      <c r="K90" s="78">
        <f>IF(G90="x",MucHoTro!$C$5,IF(H90="x",MucHoTro!$D$5,IF(I90="x",MucHoTro!$E$5)))</f>
        <v>1</v>
      </c>
      <c r="L90" s="81">
        <f t="shared" si="4"/>
        <v>1.2</v>
      </c>
      <c r="M90" s="82">
        <f t="shared" si="5"/>
        <v>2400000</v>
      </c>
      <c r="N90" s="85" t="s">
        <v>306</v>
      </c>
      <c r="O90" s="85"/>
      <c r="P90" s="85"/>
      <c r="Q90" s="85"/>
      <c r="R90" s="85"/>
      <c r="S90" s="82">
        <f>M90</f>
        <v>2400000</v>
      </c>
      <c r="T90" s="82"/>
      <c r="U90" s="83"/>
    </row>
    <row r="91" spans="1:21" s="94" customFormat="1" ht="37.5" x14ac:dyDescent="0.2">
      <c r="A91" s="180">
        <v>60</v>
      </c>
      <c r="B91" s="210" t="s">
        <v>64</v>
      </c>
      <c r="C91" s="218" t="s">
        <v>465</v>
      </c>
      <c r="D91" s="182" t="s">
        <v>386</v>
      </c>
      <c r="E91" s="87" t="s">
        <v>305</v>
      </c>
      <c r="F91" s="193" t="s">
        <v>10</v>
      </c>
      <c r="G91" s="79" t="s">
        <v>13</v>
      </c>
      <c r="H91" s="79"/>
      <c r="I91" s="79"/>
      <c r="J91" s="196">
        <f>IF(F91="Q1a",MucHoTro!$H$5,IF(F91="Q1b",MucHoTro!$H$6,IF(F91="Q2",MucHoTro!$H$7,IF(F91="Q3",MucHoTro!$H$8,IF(F91="Q4",MucHoTro!$H$9)))))</f>
        <v>1</v>
      </c>
      <c r="K91" s="180">
        <f>IF(G91="x",MucHoTro!$C$5,IF(H91="x",MucHoTro!$D$5,IF(I91="x",MucHoTro!$E$5)))</f>
        <v>1.5</v>
      </c>
      <c r="L91" s="200">
        <f t="shared" si="4"/>
        <v>1.5</v>
      </c>
      <c r="M91" s="178">
        <f t="shared" si="5"/>
        <v>3000000</v>
      </c>
      <c r="N91" s="87" t="s">
        <v>307</v>
      </c>
      <c r="O91" s="216">
        <v>3</v>
      </c>
      <c r="P91" s="87" t="s">
        <v>13</v>
      </c>
      <c r="Q91" s="87" t="s">
        <v>13</v>
      </c>
      <c r="R91" s="87"/>
      <c r="S91" s="82">
        <f>M91*(0.3+0.3)+M91*0.4/O91</f>
        <v>2200000</v>
      </c>
      <c r="T91" s="82"/>
      <c r="U91" s="83"/>
    </row>
    <row r="92" spans="1:21" s="94" customFormat="1" ht="37.5" x14ac:dyDescent="0.2">
      <c r="A92" s="199"/>
      <c r="B92" s="211"/>
      <c r="C92" s="234"/>
      <c r="D92" s="214"/>
      <c r="E92" s="87" t="s">
        <v>305</v>
      </c>
      <c r="F92" s="194"/>
      <c r="G92" s="79"/>
      <c r="H92" s="79"/>
      <c r="I92" s="79"/>
      <c r="J92" s="197"/>
      <c r="K92" s="199"/>
      <c r="L92" s="201"/>
      <c r="M92" s="215"/>
      <c r="N92" s="87" t="s">
        <v>306</v>
      </c>
      <c r="O92" s="220"/>
      <c r="P92" s="87"/>
      <c r="Q92" s="87"/>
      <c r="R92" s="87" t="s">
        <v>13</v>
      </c>
      <c r="S92" s="82">
        <f>M91*0.4/O91</f>
        <v>400000</v>
      </c>
      <c r="T92" s="82"/>
      <c r="U92" s="83"/>
    </row>
    <row r="93" spans="1:21" s="94" customFormat="1" ht="37.5" x14ac:dyDescent="0.2">
      <c r="A93" s="181"/>
      <c r="B93" s="212"/>
      <c r="C93" s="219"/>
      <c r="D93" s="183"/>
      <c r="E93" s="87" t="s">
        <v>331</v>
      </c>
      <c r="F93" s="195"/>
      <c r="G93" s="79"/>
      <c r="H93" s="79"/>
      <c r="I93" s="79"/>
      <c r="J93" s="198"/>
      <c r="K93" s="181"/>
      <c r="L93" s="202"/>
      <c r="M93" s="179"/>
      <c r="N93" s="87" t="s">
        <v>525</v>
      </c>
      <c r="O93" s="217"/>
      <c r="P93" s="87"/>
      <c r="Q93" s="87"/>
      <c r="R93" s="87" t="s">
        <v>13</v>
      </c>
      <c r="S93" s="82">
        <f>M91*0.4/O91</f>
        <v>400000</v>
      </c>
      <c r="T93" s="82"/>
      <c r="U93" s="83"/>
    </row>
    <row r="94" spans="1:21" s="94" customFormat="1" ht="37.5" x14ac:dyDescent="0.2">
      <c r="A94" s="180">
        <v>61</v>
      </c>
      <c r="B94" s="210" t="s">
        <v>73</v>
      </c>
      <c r="C94" s="203" t="s">
        <v>494</v>
      </c>
      <c r="D94" s="182" t="s">
        <v>388</v>
      </c>
      <c r="E94" s="87" t="s">
        <v>305</v>
      </c>
      <c r="F94" s="180" t="s">
        <v>42</v>
      </c>
      <c r="G94" s="79" t="s">
        <v>13</v>
      </c>
      <c r="H94" s="79"/>
      <c r="I94" s="79"/>
      <c r="J94" s="196">
        <f>IF(F94="Q1a",MucHoTro!$H$5,IF(F94="Q1b",MucHoTro!$H$6,IF(F94="Q2",MucHoTro!$H$7,IF(F94="Q3",MucHoTro!$H$8,IF(F94="Q4",MucHoTro!$H$9)))))</f>
        <v>1.3</v>
      </c>
      <c r="K94" s="180">
        <f>IF(G94="x",MucHoTro!$C$5,IF(H94="x",MucHoTro!$D$5,IF(I94="x",MucHoTro!$E$5)))</f>
        <v>1.5</v>
      </c>
      <c r="L94" s="200">
        <f t="shared" si="4"/>
        <v>1.9500000000000002</v>
      </c>
      <c r="M94" s="178">
        <f t="shared" si="5"/>
        <v>3900000.0000000005</v>
      </c>
      <c r="N94" s="85" t="s">
        <v>306</v>
      </c>
      <c r="O94" s="182">
        <v>4</v>
      </c>
      <c r="P94" s="85" t="s">
        <v>13</v>
      </c>
      <c r="Q94" s="85" t="s">
        <v>13</v>
      </c>
      <c r="R94" s="85"/>
      <c r="S94" s="82">
        <f>M94*(0.3+0.3)+M94*0.4/O94</f>
        <v>2730000</v>
      </c>
      <c r="T94" s="82"/>
      <c r="U94" s="83"/>
    </row>
    <row r="95" spans="1:21" s="94" customFormat="1" ht="37.5" x14ac:dyDescent="0.2">
      <c r="A95" s="199"/>
      <c r="B95" s="211"/>
      <c r="C95" s="213"/>
      <c r="D95" s="214"/>
      <c r="E95" s="87" t="s">
        <v>331</v>
      </c>
      <c r="F95" s="199"/>
      <c r="G95" s="79"/>
      <c r="H95" s="79"/>
      <c r="I95" s="79"/>
      <c r="J95" s="197"/>
      <c r="K95" s="199"/>
      <c r="L95" s="201"/>
      <c r="M95" s="215"/>
      <c r="N95" s="85" t="s">
        <v>525</v>
      </c>
      <c r="O95" s="214"/>
      <c r="P95" s="85"/>
      <c r="Q95" s="85"/>
      <c r="R95" s="85" t="s">
        <v>13</v>
      </c>
      <c r="S95" s="82">
        <f>M94*0.4/O94</f>
        <v>390000.00000000006</v>
      </c>
      <c r="T95" s="82"/>
      <c r="U95" s="83"/>
    </row>
    <row r="96" spans="1:21" s="94" customFormat="1" ht="37.5" x14ac:dyDescent="0.2">
      <c r="A96" s="199"/>
      <c r="B96" s="211"/>
      <c r="C96" s="213"/>
      <c r="D96" s="214"/>
      <c r="E96" s="87" t="s">
        <v>305</v>
      </c>
      <c r="F96" s="199"/>
      <c r="G96" s="79"/>
      <c r="H96" s="79"/>
      <c r="I96" s="79"/>
      <c r="J96" s="197"/>
      <c r="K96" s="199"/>
      <c r="L96" s="201"/>
      <c r="M96" s="215"/>
      <c r="N96" s="85" t="s">
        <v>528</v>
      </c>
      <c r="O96" s="214"/>
      <c r="P96" s="85"/>
      <c r="Q96" s="85"/>
      <c r="R96" s="85" t="s">
        <v>13</v>
      </c>
      <c r="S96" s="82">
        <f>M94*0.4/O94</f>
        <v>390000.00000000006</v>
      </c>
      <c r="T96" s="82"/>
      <c r="U96" s="83"/>
    </row>
    <row r="97" spans="1:21" s="94" customFormat="1" ht="52.5" customHeight="1" x14ac:dyDescent="0.2">
      <c r="A97" s="181"/>
      <c r="B97" s="212"/>
      <c r="C97" s="204"/>
      <c r="D97" s="183"/>
      <c r="E97" s="87" t="s">
        <v>554</v>
      </c>
      <c r="F97" s="181"/>
      <c r="G97" s="79"/>
      <c r="H97" s="79"/>
      <c r="I97" s="79"/>
      <c r="J97" s="198"/>
      <c r="K97" s="181"/>
      <c r="L97" s="202"/>
      <c r="M97" s="179"/>
      <c r="N97" s="85" t="s">
        <v>531</v>
      </c>
      <c r="O97" s="183"/>
      <c r="P97" s="85"/>
      <c r="Q97" s="85"/>
      <c r="R97" s="85" t="s">
        <v>13</v>
      </c>
      <c r="S97" s="82">
        <f>M94*0.4/O94</f>
        <v>390000.00000000006</v>
      </c>
      <c r="T97" s="82"/>
      <c r="U97" s="83"/>
    </row>
    <row r="98" spans="1:21" s="94" customFormat="1" ht="37.5" x14ac:dyDescent="0.2">
      <c r="A98" s="180">
        <v>62</v>
      </c>
      <c r="B98" s="210" t="s">
        <v>86</v>
      </c>
      <c r="C98" s="203" t="s">
        <v>466</v>
      </c>
      <c r="D98" s="182" t="s">
        <v>384</v>
      </c>
      <c r="E98" s="87" t="s">
        <v>305</v>
      </c>
      <c r="F98" s="86" t="s">
        <v>9</v>
      </c>
      <c r="G98" s="79"/>
      <c r="H98" s="79"/>
      <c r="I98" s="79" t="s">
        <v>13</v>
      </c>
      <c r="J98" s="80">
        <f>IF(F98="Q1a",MucHoTro!$H$5,IF(F98="Q1b",MucHoTro!$H$6,IF(F98="Q2",MucHoTro!$H$7,IF(F98="Q3",MucHoTro!$H$8,IF(F98="Q4",MucHoTro!$H$9)))))</f>
        <v>1.2</v>
      </c>
      <c r="K98" s="78">
        <f>IF(G98="x",MucHoTro!$C$5,IF(H98="x",MucHoTro!$D$5,IF(I98="x",MucHoTro!$E$5)))</f>
        <v>1</v>
      </c>
      <c r="L98" s="81">
        <f t="shared" si="4"/>
        <v>1.2</v>
      </c>
      <c r="M98" s="178">
        <f t="shared" si="5"/>
        <v>2400000</v>
      </c>
      <c r="N98" s="87" t="s">
        <v>306</v>
      </c>
      <c r="O98" s="216">
        <v>2</v>
      </c>
      <c r="P98" s="87"/>
      <c r="Q98" s="87"/>
      <c r="R98" s="87" t="s">
        <v>13</v>
      </c>
      <c r="S98" s="96">
        <f>M98/O98</f>
        <v>1200000</v>
      </c>
      <c r="T98" s="82"/>
      <c r="U98" s="83"/>
    </row>
    <row r="99" spans="1:21" s="94" customFormat="1" ht="45.75" customHeight="1" x14ac:dyDescent="0.2">
      <c r="A99" s="181"/>
      <c r="B99" s="212"/>
      <c r="C99" s="204"/>
      <c r="D99" s="183"/>
      <c r="E99" s="87" t="s">
        <v>305</v>
      </c>
      <c r="F99" s="86"/>
      <c r="G99" s="79"/>
      <c r="H99" s="79"/>
      <c r="I99" s="79"/>
      <c r="J99" s="80"/>
      <c r="K99" s="78"/>
      <c r="L99" s="81"/>
      <c r="M99" s="179"/>
      <c r="N99" s="87" t="s">
        <v>524</v>
      </c>
      <c r="O99" s="217"/>
      <c r="P99" s="87"/>
      <c r="Q99" s="87"/>
      <c r="R99" s="87" t="s">
        <v>13</v>
      </c>
      <c r="S99" s="96">
        <f>M98/O98</f>
        <v>1200000</v>
      </c>
      <c r="T99" s="82"/>
      <c r="U99" s="83"/>
    </row>
    <row r="100" spans="1:21" s="49" customFormat="1" ht="88.5" customHeight="1" x14ac:dyDescent="0.2">
      <c r="A100" s="78">
        <v>63</v>
      </c>
      <c r="B100" s="84" t="s">
        <v>82</v>
      </c>
      <c r="C100" s="77" t="s">
        <v>307</v>
      </c>
      <c r="D100" s="85" t="s">
        <v>387</v>
      </c>
      <c r="E100" s="87" t="s">
        <v>305</v>
      </c>
      <c r="F100" s="86" t="s">
        <v>42</v>
      </c>
      <c r="G100" s="79"/>
      <c r="H100" s="79"/>
      <c r="I100" s="79" t="s">
        <v>13</v>
      </c>
      <c r="J100" s="80">
        <f>IF(F100="Q1a",MucHoTro!$H$5,IF(F100="Q1b",MucHoTro!$H$6,IF(F100="Q2",MucHoTro!$H$7,IF(F100="Q3",MucHoTro!$H$8,IF(F100="Q4",MucHoTro!$H$9)))))</f>
        <v>1.3</v>
      </c>
      <c r="K100" s="78">
        <f>IF(G100="x",MucHoTro!$C$5,IF(H100="x",MucHoTro!$D$5,IF(I100="x",MucHoTro!$E$5)))</f>
        <v>1</v>
      </c>
      <c r="L100" s="81">
        <f t="shared" si="4"/>
        <v>1.3</v>
      </c>
      <c r="M100" s="82">
        <f t="shared" si="5"/>
        <v>2600000</v>
      </c>
      <c r="N100" s="85" t="s">
        <v>307</v>
      </c>
      <c r="O100" s="85"/>
      <c r="P100" s="85"/>
      <c r="Q100" s="85"/>
      <c r="R100" s="85"/>
      <c r="S100" s="82">
        <f>M100</f>
        <v>2600000</v>
      </c>
      <c r="T100" s="82"/>
      <c r="U100" s="83"/>
    </row>
    <row r="101" spans="1:21" s="94" customFormat="1" ht="37.5" x14ac:dyDescent="0.2">
      <c r="A101" s="180">
        <v>64</v>
      </c>
      <c r="B101" s="210" t="s">
        <v>79</v>
      </c>
      <c r="C101" s="203" t="s">
        <v>308</v>
      </c>
      <c r="D101" s="182" t="s">
        <v>392</v>
      </c>
      <c r="E101" s="87" t="s">
        <v>555</v>
      </c>
      <c r="F101" s="86" t="s">
        <v>42</v>
      </c>
      <c r="G101" s="79"/>
      <c r="H101" s="79"/>
      <c r="I101" s="79" t="s">
        <v>13</v>
      </c>
      <c r="J101" s="80">
        <f>IF(F101="Q1a",MucHoTro!$H$5,IF(F101="Q1b",MucHoTro!$H$6,IF(F101="Q2",MucHoTro!$H$7,IF(F101="Q3",MucHoTro!$H$8,IF(F101="Q4",MucHoTro!$H$9)))))</f>
        <v>1.3</v>
      </c>
      <c r="K101" s="78">
        <f>IF(G101="x",MucHoTro!$C$5,IF(H101="x",MucHoTro!$D$5,IF(I101="x",MucHoTro!$E$5)))</f>
        <v>1</v>
      </c>
      <c r="L101" s="81">
        <f t="shared" si="4"/>
        <v>1.3</v>
      </c>
      <c r="M101" s="178">
        <f t="shared" si="5"/>
        <v>2600000</v>
      </c>
      <c r="N101" s="85" t="s">
        <v>533</v>
      </c>
      <c r="O101" s="182">
        <v>2</v>
      </c>
      <c r="P101" s="85"/>
      <c r="Q101" s="85"/>
      <c r="R101" s="85" t="s">
        <v>13</v>
      </c>
      <c r="S101" s="82">
        <f>M101/O101</f>
        <v>1300000</v>
      </c>
      <c r="T101" s="82"/>
      <c r="U101" s="83"/>
    </row>
    <row r="102" spans="1:21" s="94" customFormat="1" ht="37.5" x14ac:dyDescent="0.2">
      <c r="A102" s="181"/>
      <c r="B102" s="212"/>
      <c r="C102" s="204"/>
      <c r="D102" s="183"/>
      <c r="E102" s="87" t="s">
        <v>305</v>
      </c>
      <c r="F102" s="86"/>
      <c r="G102" s="79"/>
      <c r="H102" s="79"/>
      <c r="I102" s="79"/>
      <c r="J102" s="80"/>
      <c r="K102" s="78"/>
      <c r="L102" s="81"/>
      <c r="M102" s="179"/>
      <c r="N102" s="85" t="s">
        <v>306</v>
      </c>
      <c r="O102" s="183"/>
      <c r="P102" s="85"/>
      <c r="Q102" s="85"/>
      <c r="R102" s="85" t="s">
        <v>13</v>
      </c>
      <c r="S102" s="82">
        <f>M101/O101</f>
        <v>1300000</v>
      </c>
      <c r="T102" s="82"/>
      <c r="U102" s="83"/>
    </row>
    <row r="103" spans="1:21" s="49" customFormat="1" ht="112.5" x14ac:dyDescent="0.2">
      <c r="A103" s="78">
        <v>65</v>
      </c>
      <c r="B103" s="84" t="s">
        <v>92</v>
      </c>
      <c r="C103" s="91" t="s">
        <v>309</v>
      </c>
      <c r="D103" s="85" t="s">
        <v>395</v>
      </c>
      <c r="E103" s="85" t="s">
        <v>310</v>
      </c>
      <c r="F103" s="86" t="s">
        <v>43</v>
      </c>
      <c r="G103" s="79" t="s">
        <v>13</v>
      </c>
      <c r="H103" s="79"/>
      <c r="I103" s="79"/>
      <c r="J103" s="80">
        <f>IF(F103="Q1a",MucHoTro!$H$5,IF(F103="Q1b",MucHoTro!$H$6,IF(F103="Q2",MucHoTro!$H$7,IF(F103="Q3",MucHoTro!$H$8,IF(F103="Q4",MucHoTro!$H$9)))))</f>
        <v>2.23</v>
      </c>
      <c r="K103" s="78">
        <f>IF(G103="x",MucHoTro!$C$5,IF(H103="x",MucHoTro!$D$5,IF(I103="x",MucHoTro!$E$5)))</f>
        <v>1.5</v>
      </c>
      <c r="L103" s="81">
        <f t="shared" ref="L103:L151" si="8">J103*K103</f>
        <v>3.3449999999999998</v>
      </c>
      <c r="M103" s="82">
        <f t="shared" si="5"/>
        <v>6689999.9999999991</v>
      </c>
      <c r="N103" s="85" t="s">
        <v>309</v>
      </c>
      <c r="O103" s="85"/>
      <c r="P103" s="85"/>
      <c r="Q103" s="85"/>
      <c r="R103" s="85"/>
      <c r="S103" s="82">
        <f>M103</f>
        <v>6689999.9999999991</v>
      </c>
      <c r="T103" s="82"/>
      <c r="U103" s="83"/>
    </row>
    <row r="104" spans="1:21" s="94" customFormat="1" ht="37.5" x14ac:dyDescent="0.2">
      <c r="A104" s="180">
        <v>66</v>
      </c>
      <c r="B104" s="210" t="s">
        <v>68</v>
      </c>
      <c r="C104" s="182" t="s">
        <v>495</v>
      </c>
      <c r="D104" s="182" t="s">
        <v>387</v>
      </c>
      <c r="E104" s="87" t="s">
        <v>305</v>
      </c>
      <c r="F104" s="86" t="s">
        <v>9</v>
      </c>
      <c r="G104" s="79"/>
      <c r="H104" s="79"/>
      <c r="I104" s="79" t="s">
        <v>13</v>
      </c>
      <c r="J104" s="80">
        <f>IF(F104="Q1a",MucHoTro!$H$5,IF(F104="Q1b",MucHoTro!$H$6,IF(F104="Q2",MucHoTro!$H$7,IF(F104="Q3",MucHoTro!$H$8,IF(F104="Q4",MucHoTro!$H$9)))))</f>
        <v>1.2</v>
      </c>
      <c r="K104" s="78">
        <f>IF(G104="x",MucHoTro!$C$5,IF(H104="x",MucHoTro!$D$5,IF(I104="x",MucHoTro!$E$5)))</f>
        <v>1</v>
      </c>
      <c r="L104" s="81">
        <f t="shared" si="8"/>
        <v>1.2</v>
      </c>
      <c r="M104" s="178">
        <f t="shared" si="5"/>
        <v>2400000</v>
      </c>
      <c r="N104" s="85" t="s">
        <v>306</v>
      </c>
      <c r="O104" s="182">
        <v>2</v>
      </c>
      <c r="P104" s="85"/>
      <c r="Q104" s="85"/>
      <c r="R104" s="85" t="s">
        <v>13</v>
      </c>
      <c r="S104" s="82">
        <f>M104/O104</f>
        <v>1200000</v>
      </c>
      <c r="T104" s="82"/>
      <c r="U104" s="83"/>
    </row>
    <row r="105" spans="1:21" s="94" customFormat="1" ht="37.5" x14ac:dyDescent="0.2">
      <c r="A105" s="181"/>
      <c r="B105" s="212"/>
      <c r="C105" s="183"/>
      <c r="D105" s="183"/>
      <c r="E105" s="87" t="s">
        <v>305</v>
      </c>
      <c r="F105" s="86"/>
      <c r="G105" s="79"/>
      <c r="H105" s="79"/>
      <c r="I105" s="79"/>
      <c r="J105" s="80"/>
      <c r="K105" s="78"/>
      <c r="L105" s="81"/>
      <c r="M105" s="179"/>
      <c r="N105" s="85" t="s">
        <v>307</v>
      </c>
      <c r="O105" s="183"/>
      <c r="P105" s="85"/>
      <c r="Q105" s="85"/>
      <c r="R105" s="85" t="s">
        <v>13</v>
      </c>
      <c r="S105" s="82">
        <f>M104/O104</f>
        <v>1200000</v>
      </c>
      <c r="T105" s="82"/>
      <c r="U105" s="83"/>
    </row>
    <row r="106" spans="1:21" s="49" customFormat="1" ht="90" customHeight="1" x14ac:dyDescent="0.2">
      <c r="A106" s="78">
        <v>67</v>
      </c>
      <c r="B106" s="84" t="s">
        <v>88</v>
      </c>
      <c r="C106" s="77" t="s">
        <v>307</v>
      </c>
      <c r="D106" s="85" t="s">
        <v>387</v>
      </c>
      <c r="E106" s="87" t="s">
        <v>305</v>
      </c>
      <c r="F106" s="86" t="s">
        <v>42</v>
      </c>
      <c r="G106" s="79"/>
      <c r="H106" s="79"/>
      <c r="I106" s="79" t="s">
        <v>13</v>
      </c>
      <c r="J106" s="80">
        <f>IF(F106="Q1a",MucHoTro!$H$5,IF(F106="Q1b",MucHoTro!$H$6,IF(F106="Q2",MucHoTro!$H$7,IF(F106="Q3",MucHoTro!$H$8,IF(F106="Q4",MucHoTro!$H$9)))))</f>
        <v>1.3</v>
      </c>
      <c r="K106" s="78">
        <f>IF(G106="x",MucHoTro!$C$5,IF(H106="x",MucHoTro!$D$5,IF(I106="x",MucHoTro!$E$5)))</f>
        <v>1</v>
      </c>
      <c r="L106" s="81">
        <f t="shared" si="8"/>
        <v>1.3</v>
      </c>
      <c r="M106" s="82">
        <f t="shared" ref="M106:M153" si="9">L106*2000000</f>
        <v>2600000</v>
      </c>
      <c r="N106" s="85" t="s">
        <v>307</v>
      </c>
      <c r="O106" s="85"/>
      <c r="P106" s="85"/>
      <c r="Q106" s="85"/>
      <c r="R106" s="85"/>
      <c r="S106" s="82">
        <f>M106</f>
        <v>2600000</v>
      </c>
      <c r="T106" s="82"/>
      <c r="U106" s="83"/>
    </row>
    <row r="107" spans="1:21" s="94" customFormat="1" ht="37.5" x14ac:dyDescent="0.2">
      <c r="A107" s="180">
        <v>68</v>
      </c>
      <c r="B107" s="210" t="s">
        <v>69</v>
      </c>
      <c r="C107" s="203" t="s">
        <v>467</v>
      </c>
      <c r="D107" s="182" t="s">
        <v>384</v>
      </c>
      <c r="E107" s="87" t="s">
        <v>305</v>
      </c>
      <c r="F107" s="193" t="s">
        <v>9</v>
      </c>
      <c r="G107" s="79"/>
      <c r="H107" s="79"/>
      <c r="I107" s="79" t="s">
        <v>13</v>
      </c>
      <c r="J107" s="196">
        <f>IF(F107="Q1a",MucHoTro!$H$5,IF(F107="Q1b",MucHoTro!$H$6,IF(F107="Q2",MucHoTro!$H$7,IF(F107="Q3",MucHoTro!$H$8,IF(F107="Q4",MucHoTro!$H$9)))))</f>
        <v>1.2</v>
      </c>
      <c r="K107" s="180">
        <f>IF(G107="x",MucHoTro!$C$5,IF(H107="x",MucHoTro!$D$5,IF(I107="x",MucHoTro!$E$5)))</f>
        <v>1</v>
      </c>
      <c r="L107" s="200">
        <f t="shared" si="8"/>
        <v>1.2</v>
      </c>
      <c r="M107" s="178">
        <f t="shared" si="9"/>
        <v>2400000</v>
      </c>
      <c r="N107" s="85" t="s">
        <v>306</v>
      </c>
      <c r="O107" s="182">
        <v>3</v>
      </c>
      <c r="P107" s="85"/>
      <c r="Q107" s="85"/>
      <c r="R107" s="85" t="s">
        <v>13</v>
      </c>
      <c r="S107" s="82">
        <f>M107/O107</f>
        <v>800000</v>
      </c>
      <c r="T107" s="82"/>
      <c r="U107" s="83"/>
    </row>
    <row r="108" spans="1:21" s="94" customFormat="1" ht="37.5" x14ac:dyDescent="0.2">
      <c r="A108" s="199"/>
      <c r="B108" s="211"/>
      <c r="C108" s="213"/>
      <c r="D108" s="214"/>
      <c r="E108" s="87" t="s">
        <v>305</v>
      </c>
      <c r="F108" s="194"/>
      <c r="G108" s="79"/>
      <c r="H108" s="79"/>
      <c r="I108" s="79"/>
      <c r="J108" s="197"/>
      <c r="K108" s="199"/>
      <c r="L108" s="201"/>
      <c r="M108" s="215"/>
      <c r="N108" s="85" t="s">
        <v>524</v>
      </c>
      <c r="O108" s="214"/>
      <c r="P108" s="85"/>
      <c r="Q108" s="85"/>
      <c r="R108" s="85" t="s">
        <v>13</v>
      </c>
      <c r="S108" s="82">
        <f>M107/O107</f>
        <v>800000</v>
      </c>
      <c r="T108" s="82"/>
      <c r="U108" s="83"/>
    </row>
    <row r="109" spans="1:21" s="94" customFormat="1" ht="37.5" x14ac:dyDescent="0.2">
      <c r="A109" s="181"/>
      <c r="B109" s="212"/>
      <c r="C109" s="204"/>
      <c r="D109" s="183"/>
      <c r="E109" s="87" t="s">
        <v>305</v>
      </c>
      <c r="F109" s="195"/>
      <c r="G109" s="79"/>
      <c r="H109" s="79"/>
      <c r="I109" s="79"/>
      <c r="J109" s="198"/>
      <c r="K109" s="181"/>
      <c r="L109" s="202"/>
      <c r="M109" s="179"/>
      <c r="N109" s="85" t="s">
        <v>529</v>
      </c>
      <c r="O109" s="183"/>
      <c r="P109" s="85"/>
      <c r="Q109" s="85"/>
      <c r="R109" s="85" t="s">
        <v>13</v>
      </c>
      <c r="S109" s="82">
        <f>M107/O107</f>
        <v>800000</v>
      </c>
      <c r="T109" s="82"/>
      <c r="U109" s="83"/>
    </row>
    <row r="110" spans="1:21" s="49" customFormat="1" ht="102" customHeight="1" x14ac:dyDescent="0.2">
      <c r="A110" s="78">
        <v>69</v>
      </c>
      <c r="B110" s="84" t="s">
        <v>67</v>
      </c>
      <c r="C110" s="77" t="s">
        <v>306</v>
      </c>
      <c r="D110" s="85" t="s">
        <v>387</v>
      </c>
      <c r="E110" s="87" t="s">
        <v>305</v>
      </c>
      <c r="F110" s="86" t="s">
        <v>9</v>
      </c>
      <c r="G110" s="79" t="s">
        <v>13</v>
      </c>
      <c r="H110" s="79"/>
      <c r="I110" s="79"/>
      <c r="J110" s="80">
        <f>IF(F110="Q1a",MucHoTro!$H$5,IF(F110="Q1b",MucHoTro!$H$6,IF(F110="Q2",MucHoTro!$H$7,IF(F110="Q3",MucHoTro!$H$8,IF(F110="Q4",MucHoTro!$H$9)))))</f>
        <v>1.2</v>
      </c>
      <c r="K110" s="78">
        <f>IF(G110="x",MucHoTro!$C$5,IF(H110="x",MucHoTro!$D$5,IF(I110="x",MucHoTro!$E$5)))</f>
        <v>1.5</v>
      </c>
      <c r="L110" s="81">
        <f t="shared" si="8"/>
        <v>1.7999999999999998</v>
      </c>
      <c r="M110" s="82">
        <f t="shared" si="9"/>
        <v>3599999.9999999995</v>
      </c>
      <c r="N110" s="85" t="s">
        <v>306</v>
      </c>
      <c r="O110" s="85"/>
      <c r="P110" s="85"/>
      <c r="Q110" s="85"/>
      <c r="R110" s="85"/>
      <c r="S110" s="82">
        <f>M110</f>
        <v>3599999.9999999995</v>
      </c>
      <c r="T110" s="82"/>
      <c r="U110" s="83"/>
    </row>
    <row r="111" spans="1:21" s="94" customFormat="1" ht="37.5" x14ac:dyDescent="0.2">
      <c r="A111" s="180">
        <v>70</v>
      </c>
      <c r="B111" s="210" t="s">
        <v>74</v>
      </c>
      <c r="C111" s="203" t="s">
        <v>466</v>
      </c>
      <c r="D111" s="182" t="s">
        <v>389</v>
      </c>
      <c r="E111" s="87" t="s">
        <v>305</v>
      </c>
      <c r="F111" s="193" t="s">
        <v>9</v>
      </c>
      <c r="G111" s="79"/>
      <c r="H111" s="79"/>
      <c r="I111" s="79" t="s">
        <v>13</v>
      </c>
      <c r="J111" s="196">
        <f>IF(F111="Q1a",MucHoTro!$H$5,IF(F111="Q1b",MucHoTro!$H$6,IF(F111="Q2",MucHoTro!$H$7,IF(F111="Q3",MucHoTro!$H$8,IF(F111="Q4",MucHoTro!$H$9)))))</f>
        <v>1.2</v>
      </c>
      <c r="K111" s="180">
        <f>IF(G111="x",MucHoTro!$C$5,IF(H111="x",MucHoTro!$D$5,IF(I111="x",MucHoTro!$E$5)))</f>
        <v>1</v>
      </c>
      <c r="L111" s="200">
        <f t="shared" si="8"/>
        <v>1.2</v>
      </c>
      <c r="M111" s="178">
        <f t="shared" si="9"/>
        <v>2400000</v>
      </c>
      <c r="N111" s="87" t="s">
        <v>306</v>
      </c>
      <c r="O111" s="216">
        <v>2</v>
      </c>
      <c r="P111" s="87"/>
      <c r="Q111" s="87"/>
      <c r="R111" s="87" t="s">
        <v>13</v>
      </c>
      <c r="S111" s="96">
        <f>M111/O111</f>
        <v>1200000</v>
      </c>
      <c r="T111" s="82"/>
      <c r="U111" s="83"/>
    </row>
    <row r="112" spans="1:21" s="94" customFormat="1" ht="37.5" x14ac:dyDescent="0.2">
      <c r="A112" s="181"/>
      <c r="B112" s="212"/>
      <c r="C112" s="204"/>
      <c r="D112" s="183"/>
      <c r="E112" s="87" t="s">
        <v>305</v>
      </c>
      <c r="F112" s="195"/>
      <c r="G112" s="79"/>
      <c r="H112" s="79"/>
      <c r="I112" s="79"/>
      <c r="J112" s="198"/>
      <c r="K112" s="181"/>
      <c r="L112" s="202"/>
      <c r="M112" s="179"/>
      <c r="N112" s="87" t="s">
        <v>524</v>
      </c>
      <c r="O112" s="217"/>
      <c r="P112" s="87"/>
      <c r="Q112" s="87"/>
      <c r="R112" s="87" t="s">
        <v>13</v>
      </c>
      <c r="S112" s="96">
        <f>M111/O111</f>
        <v>1200000</v>
      </c>
      <c r="T112" s="82"/>
      <c r="U112" s="83"/>
    </row>
    <row r="113" spans="1:21" s="94" customFormat="1" ht="37.5" x14ac:dyDescent="0.2">
      <c r="A113" s="180">
        <v>71</v>
      </c>
      <c r="B113" s="210" t="s">
        <v>62</v>
      </c>
      <c r="C113" s="216" t="s">
        <v>535</v>
      </c>
      <c r="D113" s="182" t="s">
        <v>384</v>
      </c>
      <c r="E113" s="87" t="s">
        <v>305</v>
      </c>
      <c r="F113" s="193" t="s">
        <v>9</v>
      </c>
      <c r="G113" s="79" t="s">
        <v>13</v>
      </c>
      <c r="H113" s="79"/>
      <c r="I113" s="79"/>
      <c r="J113" s="196">
        <f>IF(F113="Q1a",MucHoTro!$H$5,IF(F113="Q1b",MucHoTro!$H$6,IF(F113="Q2",MucHoTro!$H$7,IF(F113="Q3",MucHoTro!$H$8,IF(F113="Q4",MucHoTro!$H$9)))))</f>
        <v>1.2</v>
      </c>
      <c r="K113" s="180">
        <f>IF(G113="x",MucHoTro!$C$5,IF(H113="x",MucHoTro!$D$5,IF(I113="x",MucHoTro!$E$5)))</f>
        <v>1.5</v>
      </c>
      <c r="L113" s="200">
        <f t="shared" si="8"/>
        <v>1.7999999999999998</v>
      </c>
      <c r="M113" s="178">
        <f t="shared" si="9"/>
        <v>3599999.9999999995</v>
      </c>
      <c r="N113" s="87" t="s">
        <v>306</v>
      </c>
      <c r="O113" s="216">
        <v>4</v>
      </c>
      <c r="P113" s="87" t="s">
        <v>13</v>
      </c>
      <c r="Q113" s="87" t="s">
        <v>13</v>
      </c>
      <c r="R113" s="87"/>
      <c r="S113" s="96">
        <f>M113*(0.3+0.3)+M113*0.4/O113</f>
        <v>2519999.9999999995</v>
      </c>
      <c r="T113" s="82"/>
      <c r="U113" s="83"/>
    </row>
    <row r="114" spans="1:21" s="94" customFormat="1" ht="37.5" x14ac:dyDescent="0.2">
      <c r="A114" s="199"/>
      <c r="B114" s="211"/>
      <c r="C114" s="220"/>
      <c r="D114" s="214"/>
      <c r="E114" s="87" t="s">
        <v>305</v>
      </c>
      <c r="F114" s="194"/>
      <c r="G114" s="79"/>
      <c r="H114" s="79"/>
      <c r="I114" s="79"/>
      <c r="J114" s="197"/>
      <c r="K114" s="199"/>
      <c r="L114" s="201"/>
      <c r="M114" s="215"/>
      <c r="N114" s="87" t="s">
        <v>524</v>
      </c>
      <c r="O114" s="220"/>
      <c r="P114" s="87"/>
      <c r="Q114" s="87"/>
      <c r="R114" s="87" t="s">
        <v>13</v>
      </c>
      <c r="S114" s="96">
        <f>0.4/O113*M113</f>
        <v>360000</v>
      </c>
      <c r="T114" s="82"/>
      <c r="U114" s="83"/>
    </row>
    <row r="115" spans="1:21" s="94" customFormat="1" ht="37.5" x14ac:dyDescent="0.2">
      <c r="A115" s="199"/>
      <c r="B115" s="211"/>
      <c r="C115" s="220"/>
      <c r="D115" s="214"/>
      <c r="E115" s="87" t="s">
        <v>305</v>
      </c>
      <c r="F115" s="194"/>
      <c r="G115" s="79"/>
      <c r="H115" s="79"/>
      <c r="I115" s="79"/>
      <c r="J115" s="197"/>
      <c r="K115" s="199"/>
      <c r="L115" s="201"/>
      <c r="M115" s="215"/>
      <c r="N115" s="87" t="s">
        <v>534</v>
      </c>
      <c r="O115" s="220"/>
      <c r="P115" s="87"/>
      <c r="Q115" s="87"/>
      <c r="R115" s="87" t="s">
        <v>13</v>
      </c>
      <c r="S115" s="96">
        <f>0.4/O113*M113</f>
        <v>360000</v>
      </c>
      <c r="T115" s="82"/>
      <c r="U115" s="83"/>
    </row>
    <row r="116" spans="1:21" s="94" customFormat="1" ht="37.5" x14ac:dyDescent="0.2">
      <c r="A116" s="181"/>
      <c r="B116" s="212"/>
      <c r="C116" s="217"/>
      <c r="D116" s="183"/>
      <c r="E116" s="87" t="s">
        <v>331</v>
      </c>
      <c r="F116" s="195"/>
      <c r="G116" s="79"/>
      <c r="H116" s="79"/>
      <c r="I116" s="79"/>
      <c r="J116" s="198"/>
      <c r="K116" s="181"/>
      <c r="L116" s="202"/>
      <c r="M116" s="179"/>
      <c r="N116" s="87" t="s">
        <v>525</v>
      </c>
      <c r="O116" s="217"/>
      <c r="P116" s="87"/>
      <c r="Q116" s="87"/>
      <c r="R116" s="87" t="s">
        <v>13</v>
      </c>
      <c r="S116" s="96">
        <f>0.4/O113*M113</f>
        <v>360000</v>
      </c>
      <c r="T116" s="82"/>
      <c r="U116" s="83"/>
    </row>
    <row r="117" spans="1:21" s="94" customFormat="1" ht="37.5" x14ac:dyDescent="0.2">
      <c r="A117" s="180">
        <v>72</v>
      </c>
      <c r="B117" s="210" t="s">
        <v>65</v>
      </c>
      <c r="C117" s="218" t="s">
        <v>468</v>
      </c>
      <c r="D117" s="182" t="s">
        <v>384</v>
      </c>
      <c r="E117" s="87" t="s">
        <v>305</v>
      </c>
      <c r="F117" s="193" t="s">
        <v>9</v>
      </c>
      <c r="G117" s="79" t="s">
        <v>13</v>
      </c>
      <c r="H117" s="79"/>
      <c r="I117" s="79"/>
      <c r="J117" s="196">
        <f>IF(F117="Q1a",MucHoTro!$H$5,IF(F117="Q1b",MucHoTro!$H$6,IF(F117="Q2",MucHoTro!$H$7,IF(F117="Q3",MucHoTro!$H$8,IF(F117="Q4",MucHoTro!$H$9)))))</f>
        <v>1.2</v>
      </c>
      <c r="K117" s="180">
        <f>IF(G117="x",MucHoTro!$C$5,IF(H117="x",MucHoTro!$D$5,IF(I117="x",MucHoTro!$E$5)))</f>
        <v>1.5</v>
      </c>
      <c r="L117" s="200">
        <f t="shared" si="8"/>
        <v>1.7999999999999998</v>
      </c>
      <c r="M117" s="178">
        <f t="shared" si="9"/>
        <v>3599999.9999999995</v>
      </c>
      <c r="N117" s="87" t="s">
        <v>307</v>
      </c>
      <c r="O117" s="216">
        <v>2</v>
      </c>
      <c r="P117" s="87" t="s">
        <v>13</v>
      </c>
      <c r="Q117" s="87" t="s">
        <v>13</v>
      </c>
      <c r="R117" s="87"/>
      <c r="S117" s="96">
        <f>M117*(0.3+0.3)+M117*0.4/O117</f>
        <v>2879999.9999999995</v>
      </c>
      <c r="T117" s="82"/>
      <c r="U117" s="83"/>
    </row>
    <row r="118" spans="1:21" s="94" customFormat="1" ht="52.5" customHeight="1" x14ac:dyDescent="0.2">
      <c r="A118" s="181"/>
      <c r="B118" s="212"/>
      <c r="C118" s="219"/>
      <c r="D118" s="183"/>
      <c r="E118" s="87" t="s">
        <v>305</v>
      </c>
      <c r="F118" s="195"/>
      <c r="G118" s="79"/>
      <c r="H118" s="79"/>
      <c r="I118" s="79"/>
      <c r="J118" s="198"/>
      <c r="K118" s="181"/>
      <c r="L118" s="202"/>
      <c r="M118" s="179"/>
      <c r="N118" s="87" t="s">
        <v>306</v>
      </c>
      <c r="O118" s="217"/>
      <c r="P118" s="87"/>
      <c r="Q118" s="87"/>
      <c r="R118" s="87" t="s">
        <v>13</v>
      </c>
      <c r="S118" s="96">
        <f>M117*0.4/O117</f>
        <v>720000</v>
      </c>
      <c r="T118" s="82"/>
      <c r="U118" s="83"/>
    </row>
    <row r="119" spans="1:21" s="49" customFormat="1" ht="93.75" customHeight="1" x14ac:dyDescent="0.2">
      <c r="A119" s="78">
        <v>73</v>
      </c>
      <c r="B119" s="84" t="s">
        <v>87</v>
      </c>
      <c r="C119" s="77" t="s">
        <v>306</v>
      </c>
      <c r="D119" s="85" t="s">
        <v>384</v>
      </c>
      <c r="E119" s="87" t="s">
        <v>305</v>
      </c>
      <c r="F119" s="86" t="s">
        <v>9</v>
      </c>
      <c r="G119" s="79"/>
      <c r="H119" s="79"/>
      <c r="I119" s="79" t="s">
        <v>13</v>
      </c>
      <c r="J119" s="80">
        <f>IF(F119="Q1a",MucHoTro!$H$5,IF(F119="Q1b",MucHoTro!$H$6,IF(F119="Q2",MucHoTro!$H$7,IF(F119="Q3",MucHoTro!$H$8,IF(F119="Q4",MucHoTro!$H$9)))))</f>
        <v>1.2</v>
      </c>
      <c r="K119" s="78">
        <f>IF(G119="x",MucHoTro!$C$5,IF(H119="x",MucHoTro!$D$5,IF(I119="x",MucHoTro!$E$5)))</f>
        <v>1</v>
      </c>
      <c r="L119" s="81">
        <f t="shared" si="8"/>
        <v>1.2</v>
      </c>
      <c r="M119" s="82">
        <f t="shared" si="9"/>
        <v>2400000</v>
      </c>
      <c r="N119" s="85" t="s">
        <v>306</v>
      </c>
      <c r="O119" s="85"/>
      <c r="P119" s="85"/>
      <c r="Q119" s="85"/>
      <c r="R119" s="85"/>
      <c r="S119" s="82">
        <f>M119</f>
        <v>2400000</v>
      </c>
      <c r="T119" s="82"/>
      <c r="U119" s="83"/>
    </row>
    <row r="120" spans="1:21" s="94" customFormat="1" ht="37.5" x14ac:dyDescent="0.2">
      <c r="A120" s="180">
        <v>74</v>
      </c>
      <c r="B120" s="210" t="s">
        <v>85</v>
      </c>
      <c r="C120" s="203" t="s">
        <v>536</v>
      </c>
      <c r="D120" s="182" t="s">
        <v>384</v>
      </c>
      <c r="E120" s="87" t="s">
        <v>305</v>
      </c>
      <c r="F120" s="193" t="s">
        <v>9</v>
      </c>
      <c r="G120" s="79" t="s">
        <v>13</v>
      </c>
      <c r="H120" s="79"/>
      <c r="I120" s="79"/>
      <c r="J120" s="196">
        <f>IF(F120="Q1a",MucHoTro!$H$5,IF(F120="Q1b",MucHoTro!$H$6,IF(F120="Q2",MucHoTro!$H$7,IF(F120="Q3",MucHoTro!$H$8,IF(F120="Q4",MucHoTro!$H$9)))))</f>
        <v>1.2</v>
      </c>
      <c r="K120" s="180">
        <f>IF(G120="x",MucHoTro!$C$5,IF(H120="x",MucHoTro!$D$5,IF(I120="x",MucHoTro!$E$5)))</f>
        <v>1.5</v>
      </c>
      <c r="L120" s="200">
        <f t="shared" si="8"/>
        <v>1.7999999999999998</v>
      </c>
      <c r="M120" s="178">
        <f t="shared" si="9"/>
        <v>3599999.9999999995</v>
      </c>
      <c r="N120" s="85" t="s">
        <v>306</v>
      </c>
      <c r="O120" s="182">
        <v>4</v>
      </c>
      <c r="P120" s="85" t="s">
        <v>13</v>
      </c>
      <c r="Q120" s="85"/>
      <c r="R120" s="85"/>
      <c r="S120" s="82">
        <f>M120*0.3+M120*0.4/O120</f>
        <v>1439999.9999999998</v>
      </c>
      <c r="T120" s="82"/>
      <c r="U120" s="83"/>
    </row>
    <row r="121" spans="1:21" s="94" customFormat="1" ht="37.5" x14ac:dyDescent="0.2">
      <c r="A121" s="199"/>
      <c r="B121" s="211"/>
      <c r="C121" s="213"/>
      <c r="D121" s="214"/>
      <c r="E121" s="87" t="s">
        <v>305</v>
      </c>
      <c r="F121" s="194"/>
      <c r="G121" s="79"/>
      <c r="H121" s="79"/>
      <c r="I121" s="79"/>
      <c r="J121" s="197"/>
      <c r="K121" s="199"/>
      <c r="L121" s="201"/>
      <c r="M121" s="215"/>
      <c r="N121" s="85" t="s">
        <v>307</v>
      </c>
      <c r="O121" s="214"/>
      <c r="P121" s="85"/>
      <c r="Q121" s="85" t="s">
        <v>13</v>
      </c>
      <c r="R121" s="85"/>
      <c r="S121" s="82">
        <f>M120*0.3+0.4/O120*M120</f>
        <v>1439999.9999999998</v>
      </c>
      <c r="T121" s="82"/>
      <c r="U121" s="83"/>
    </row>
    <row r="122" spans="1:21" s="94" customFormat="1" ht="37.5" x14ac:dyDescent="0.2">
      <c r="A122" s="199"/>
      <c r="B122" s="211"/>
      <c r="C122" s="213"/>
      <c r="D122" s="214"/>
      <c r="E122" s="87" t="s">
        <v>305</v>
      </c>
      <c r="F122" s="194"/>
      <c r="G122" s="79"/>
      <c r="H122" s="79"/>
      <c r="I122" s="79"/>
      <c r="J122" s="197"/>
      <c r="K122" s="199"/>
      <c r="L122" s="201"/>
      <c r="M122" s="215"/>
      <c r="N122" s="85" t="s">
        <v>524</v>
      </c>
      <c r="O122" s="214"/>
      <c r="P122" s="85"/>
      <c r="Q122" s="85"/>
      <c r="R122" s="85" t="s">
        <v>13</v>
      </c>
      <c r="S122" s="82">
        <f>M120*0.4/O120</f>
        <v>360000</v>
      </c>
      <c r="T122" s="82"/>
      <c r="U122" s="83"/>
    </row>
    <row r="123" spans="1:21" s="94" customFormat="1" ht="37.5" x14ac:dyDescent="0.2">
      <c r="A123" s="181"/>
      <c r="B123" s="212"/>
      <c r="C123" s="204"/>
      <c r="D123" s="183"/>
      <c r="E123" s="87" t="s">
        <v>554</v>
      </c>
      <c r="F123" s="195"/>
      <c r="G123" s="79"/>
      <c r="H123" s="79"/>
      <c r="I123" s="79"/>
      <c r="J123" s="198"/>
      <c r="K123" s="181"/>
      <c r="L123" s="202"/>
      <c r="M123" s="179"/>
      <c r="N123" s="85" t="s">
        <v>531</v>
      </c>
      <c r="O123" s="183"/>
      <c r="P123" s="85"/>
      <c r="Q123" s="85"/>
      <c r="R123" s="85" t="s">
        <v>13</v>
      </c>
      <c r="S123" s="82">
        <f>M120*0.4/O120</f>
        <v>360000</v>
      </c>
      <c r="T123" s="82"/>
      <c r="U123" s="83"/>
    </row>
    <row r="124" spans="1:21" s="49" customFormat="1" ht="66" customHeight="1" x14ac:dyDescent="0.2">
      <c r="A124" s="78">
        <v>75</v>
      </c>
      <c r="B124" s="84" t="s">
        <v>80</v>
      </c>
      <c r="C124" s="77" t="s">
        <v>307</v>
      </c>
      <c r="D124" s="85" t="s">
        <v>391</v>
      </c>
      <c r="E124" s="87" t="s">
        <v>305</v>
      </c>
      <c r="F124" s="86" t="s">
        <v>9</v>
      </c>
      <c r="G124" s="79"/>
      <c r="H124" s="79"/>
      <c r="I124" s="79" t="s">
        <v>13</v>
      </c>
      <c r="J124" s="80">
        <f>IF(F124="Q1a",MucHoTro!$H$5,IF(F124="Q1b",MucHoTro!$H$6,IF(F124="Q2",MucHoTro!$H$7,IF(F124="Q3",MucHoTro!$H$8,IF(F124="Q4",MucHoTro!$H$9)))))</f>
        <v>1.2</v>
      </c>
      <c r="K124" s="78">
        <f>IF(G124="x",MucHoTro!$C$5,IF(H124="x",MucHoTro!$D$5,IF(I124="x",MucHoTro!$E$5)))</f>
        <v>1</v>
      </c>
      <c r="L124" s="81">
        <f t="shared" si="8"/>
        <v>1.2</v>
      </c>
      <c r="M124" s="82">
        <f t="shared" si="9"/>
        <v>2400000</v>
      </c>
      <c r="N124" s="85" t="s">
        <v>307</v>
      </c>
      <c r="O124" s="85"/>
      <c r="P124" s="85"/>
      <c r="Q124" s="85"/>
      <c r="R124" s="85"/>
      <c r="S124" s="82">
        <f>M124</f>
        <v>2400000</v>
      </c>
      <c r="T124" s="82"/>
      <c r="U124" s="83"/>
    </row>
    <row r="125" spans="1:21" s="94" customFormat="1" ht="37.5" x14ac:dyDescent="0.2">
      <c r="A125" s="180">
        <v>76</v>
      </c>
      <c r="B125" s="210" t="s">
        <v>66</v>
      </c>
      <c r="C125" s="182" t="s">
        <v>496</v>
      </c>
      <c r="D125" s="182" t="s">
        <v>387</v>
      </c>
      <c r="E125" s="87" t="s">
        <v>305</v>
      </c>
      <c r="F125" s="193" t="s">
        <v>9</v>
      </c>
      <c r="G125" s="79"/>
      <c r="H125" s="79"/>
      <c r="I125" s="79" t="s">
        <v>13</v>
      </c>
      <c r="J125" s="196">
        <f>IF(F125="Q1a",MucHoTro!$H$5,IF(F125="Q1b",MucHoTro!$H$6,IF(F125="Q2",MucHoTro!$H$7,IF(F125="Q3",MucHoTro!$H$8,IF(F125="Q4",MucHoTro!$H$9)))))</f>
        <v>1.2</v>
      </c>
      <c r="K125" s="180">
        <f>IF(G125="x",MucHoTro!$C$5,IF(H125="x",MucHoTro!$D$5,IF(I125="x",MucHoTro!$E$5)))</f>
        <v>1</v>
      </c>
      <c r="L125" s="81">
        <f t="shared" si="8"/>
        <v>1.2</v>
      </c>
      <c r="M125" s="178">
        <f t="shared" si="9"/>
        <v>2400000</v>
      </c>
      <c r="N125" s="87" t="s">
        <v>307</v>
      </c>
      <c r="O125" s="216">
        <v>2</v>
      </c>
      <c r="P125" s="87"/>
      <c r="Q125" s="87"/>
      <c r="R125" s="87" t="s">
        <v>13</v>
      </c>
      <c r="S125" s="96">
        <f>M125/O125</f>
        <v>1200000</v>
      </c>
      <c r="T125" s="82"/>
      <c r="U125" s="83"/>
    </row>
    <row r="126" spans="1:21" s="94" customFormat="1" ht="37.5" x14ac:dyDescent="0.2">
      <c r="A126" s="181"/>
      <c r="B126" s="212"/>
      <c r="C126" s="183"/>
      <c r="D126" s="183"/>
      <c r="E126" s="87" t="s">
        <v>305</v>
      </c>
      <c r="F126" s="195"/>
      <c r="G126" s="79"/>
      <c r="H126" s="79"/>
      <c r="I126" s="79"/>
      <c r="J126" s="198"/>
      <c r="K126" s="181"/>
      <c r="L126" s="81"/>
      <c r="M126" s="179"/>
      <c r="N126" s="87" t="s">
        <v>306</v>
      </c>
      <c r="O126" s="217"/>
      <c r="P126" s="87"/>
      <c r="Q126" s="87"/>
      <c r="R126" s="87" t="s">
        <v>13</v>
      </c>
      <c r="S126" s="96">
        <f>M125/O125</f>
        <v>1200000</v>
      </c>
      <c r="T126" s="82"/>
      <c r="U126" s="83"/>
    </row>
    <row r="127" spans="1:21" s="49" customFormat="1" ht="56.25" x14ac:dyDescent="0.2">
      <c r="A127" s="78">
        <v>77</v>
      </c>
      <c r="B127" s="84" t="s">
        <v>84</v>
      </c>
      <c r="C127" s="77" t="s">
        <v>306</v>
      </c>
      <c r="D127" s="85" t="s">
        <v>388</v>
      </c>
      <c r="E127" s="87" t="s">
        <v>305</v>
      </c>
      <c r="F127" s="78" t="s">
        <v>42</v>
      </c>
      <c r="G127" s="79"/>
      <c r="H127" s="79"/>
      <c r="I127" s="79" t="s">
        <v>13</v>
      </c>
      <c r="J127" s="80">
        <f>IF(F127="Q1a",MucHoTro!$H$5,IF(F127="Q1b",MucHoTro!$H$6,IF(F127="Q2",MucHoTro!$H$7,IF(F127="Q3",MucHoTro!$H$8,IF(F127="Q4",MucHoTro!$H$9)))))</f>
        <v>1.3</v>
      </c>
      <c r="K127" s="78">
        <f>IF(G127="x",MucHoTro!$C$5,IF(H127="x",MucHoTro!$D$5,IF(I127="x",MucHoTro!$E$5)))</f>
        <v>1</v>
      </c>
      <c r="L127" s="81">
        <f t="shared" si="8"/>
        <v>1.3</v>
      </c>
      <c r="M127" s="82">
        <f t="shared" si="9"/>
        <v>2600000</v>
      </c>
      <c r="N127" s="85" t="s">
        <v>306</v>
      </c>
      <c r="O127" s="85"/>
      <c r="P127" s="85"/>
      <c r="Q127" s="85"/>
      <c r="R127" s="85"/>
      <c r="S127" s="82">
        <f>M127</f>
        <v>2600000</v>
      </c>
      <c r="T127" s="82"/>
      <c r="U127" s="83"/>
    </row>
    <row r="128" spans="1:21" s="49" customFormat="1" ht="93.75" x14ac:dyDescent="0.2">
      <c r="A128" s="78">
        <v>78</v>
      </c>
      <c r="B128" s="84" t="s">
        <v>90</v>
      </c>
      <c r="C128" s="77" t="s">
        <v>307</v>
      </c>
      <c r="D128" s="85" t="s">
        <v>394</v>
      </c>
      <c r="E128" s="87" t="s">
        <v>305</v>
      </c>
      <c r="F128" s="86" t="s">
        <v>42</v>
      </c>
      <c r="G128" s="79"/>
      <c r="H128" s="79"/>
      <c r="I128" s="79" t="s">
        <v>13</v>
      </c>
      <c r="J128" s="80">
        <f>IF(F128="Q1a",MucHoTro!$H$5,IF(F128="Q1b",MucHoTro!$H$6,IF(F128="Q2",MucHoTro!$H$7,IF(F128="Q3",MucHoTro!$H$8,IF(F128="Q4",MucHoTro!$H$9)))))</f>
        <v>1.3</v>
      </c>
      <c r="K128" s="78">
        <f>IF(G128="x",MucHoTro!$C$5,IF(H128="x",MucHoTro!$D$5,IF(I128="x",MucHoTro!$E$5)))</f>
        <v>1</v>
      </c>
      <c r="L128" s="81">
        <f t="shared" si="8"/>
        <v>1.3</v>
      </c>
      <c r="M128" s="82">
        <f t="shared" si="9"/>
        <v>2600000</v>
      </c>
      <c r="N128" s="85" t="s">
        <v>307</v>
      </c>
      <c r="O128" s="85"/>
      <c r="P128" s="85"/>
      <c r="Q128" s="85"/>
      <c r="R128" s="85"/>
      <c r="S128" s="82">
        <f>M128</f>
        <v>2600000</v>
      </c>
      <c r="T128" s="82"/>
      <c r="U128" s="83"/>
    </row>
    <row r="129" spans="1:21" s="94" customFormat="1" ht="37.5" x14ac:dyDescent="0.2">
      <c r="A129" s="180">
        <v>79</v>
      </c>
      <c r="B129" s="225" t="s">
        <v>120</v>
      </c>
      <c r="C129" s="203" t="s">
        <v>469</v>
      </c>
      <c r="D129" s="182" t="s">
        <v>400</v>
      </c>
      <c r="E129" s="85" t="s">
        <v>347</v>
      </c>
      <c r="F129" s="193" t="s">
        <v>10</v>
      </c>
      <c r="G129" s="79" t="s">
        <v>13</v>
      </c>
      <c r="H129" s="79"/>
      <c r="I129" s="79"/>
      <c r="J129" s="196">
        <f>IF(F129="Q1a",MucHoTro!$H$5,IF(F129="Q1b",MucHoTro!$H$6,IF(F129="Q2",MucHoTro!$H$7,IF(F129="Q3",MucHoTro!$H$8,IF(F129="Q4",MucHoTro!$H$9)))))</f>
        <v>1</v>
      </c>
      <c r="K129" s="180">
        <f>IF(G129="x",MucHoTro!$C$5,IF(H129="x",MucHoTro!$D$5,IF(I129="x",MucHoTro!$E$5)))</f>
        <v>1.5</v>
      </c>
      <c r="L129" s="200">
        <f t="shared" si="8"/>
        <v>1.5</v>
      </c>
      <c r="M129" s="178">
        <f t="shared" si="9"/>
        <v>3000000</v>
      </c>
      <c r="N129" s="85" t="s">
        <v>539</v>
      </c>
      <c r="O129" s="182">
        <v>3</v>
      </c>
      <c r="P129" s="85" t="s">
        <v>13</v>
      </c>
      <c r="Q129" s="85" t="s">
        <v>13</v>
      </c>
      <c r="R129" s="85"/>
      <c r="S129" s="82">
        <f>M129*(0.3+0.3)+M129*0.4/O129</f>
        <v>2200000</v>
      </c>
      <c r="T129" s="82"/>
      <c r="U129" s="83"/>
    </row>
    <row r="130" spans="1:21" s="94" customFormat="1" ht="37.5" x14ac:dyDescent="0.2">
      <c r="A130" s="199"/>
      <c r="B130" s="235"/>
      <c r="C130" s="213"/>
      <c r="D130" s="214"/>
      <c r="E130" s="85" t="s">
        <v>347</v>
      </c>
      <c r="F130" s="194"/>
      <c r="G130" s="79"/>
      <c r="H130" s="79"/>
      <c r="I130" s="79"/>
      <c r="J130" s="197"/>
      <c r="K130" s="199"/>
      <c r="L130" s="201"/>
      <c r="M130" s="215"/>
      <c r="N130" s="85" t="s">
        <v>537</v>
      </c>
      <c r="O130" s="214"/>
      <c r="P130" s="85"/>
      <c r="Q130" s="85"/>
      <c r="R130" s="85" t="s">
        <v>13</v>
      </c>
      <c r="S130" s="82">
        <f>M129*0.4/O129</f>
        <v>400000</v>
      </c>
      <c r="T130" s="82"/>
      <c r="U130" s="83"/>
    </row>
    <row r="131" spans="1:21" s="94" customFormat="1" ht="37.5" x14ac:dyDescent="0.2">
      <c r="A131" s="181"/>
      <c r="B131" s="233"/>
      <c r="C131" s="204"/>
      <c r="D131" s="183"/>
      <c r="E131" s="85" t="s">
        <v>556</v>
      </c>
      <c r="F131" s="195"/>
      <c r="G131" s="79"/>
      <c r="H131" s="79"/>
      <c r="I131" s="79"/>
      <c r="J131" s="198"/>
      <c r="K131" s="181"/>
      <c r="L131" s="202"/>
      <c r="M131" s="179"/>
      <c r="N131" s="85" t="s">
        <v>538</v>
      </c>
      <c r="O131" s="183"/>
      <c r="P131" s="85"/>
      <c r="Q131" s="85"/>
      <c r="R131" s="85" t="s">
        <v>13</v>
      </c>
      <c r="S131" s="82">
        <f>M129*0.4/O129</f>
        <v>400000</v>
      </c>
      <c r="T131" s="82"/>
      <c r="U131" s="83"/>
    </row>
    <row r="132" spans="1:21" s="49" customFormat="1" ht="75" x14ac:dyDescent="0.2">
      <c r="A132" s="78">
        <v>80</v>
      </c>
      <c r="B132" s="89" t="s">
        <v>159</v>
      </c>
      <c r="C132" s="87" t="s">
        <v>497</v>
      </c>
      <c r="D132" s="131" t="s">
        <v>424</v>
      </c>
      <c r="E132" s="132" t="s">
        <v>342</v>
      </c>
      <c r="F132" s="86" t="s">
        <v>9</v>
      </c>
      <c r="G132" s="79"/>
      <c r="H132" s="79"/>
      <c r="I132" s="79" t="s">
        <v>13</v>
      </c>
      <c r="J132" s="80">
        <f>IF(F132="Q1a",MucHoTro!$H$5,IF(F132="Q1b",MucHoTro!$H$6,IF(F132="Q2",MucHoTro!$H$7,IF(F132="Q3",MucHoTro!$H$8,IF(F132="Q4",MucHoTro!$H$9)))))</f>
        <v>1.2</v>
      </c>
      <c r="K132" s="78">
        <f>IF(G132="x",MucHoTro!$C$5,IF(H132="x",MucHoTro!$D$5,IF(I132="x",MucHoTro!$E$5)))</f>
        <v>1</v>
      </c>
      <c r="L132" s="81">
        <f t="shared" si="8"/>
        <v>1.2</v>
      </c>
      <c r="M132" s="82">
        <f t="shared" si="9"/>
        <v>2400000</v>
      </c>
      <c r="N132" s="87" t="s">
        <v>343</v>
      </c>
      <c r="O132" s="87"/>
      <c r="P132" s="87"/>
      <c r="Q132" s="87"/>
      <c r="R132" s="87"/>
      <c r="S132" s="96">
        <f>M132</f>
        <v>2400000</v>
      </c>
      <c r="T132" s="82"/>
      <c r="U132" s="83"/>
    </row>
    <row r="133" spans="1:21" s="49" customFormat="1" ht="75" x14ac:dyDescent="0.2">
      <c r="A133" s="78">
        <v>81</v>
      </c>
      <c r="B133" s="89" t="s">
        <v>118</v>
      </c>
      <c r="C133" s="91" t="s">
        <v>344</v>
      </c>
      <c r="D133" s="85" t="s">
        <v>425</v>
      </c>
      <c r="E133" s="87" t="s">
        <v>345</v>
      </c>
      <c r="F133" s="86" t="s">
        <v>9</v>
      </c>
      <c r="G133" s="79"/>
      <c r="H133" s="79"/>
      <c r="I133" s="79" t="s">
        <v>13</v>
      </c>
      <c r="J133" s="80">
        <f>IF(F133="Q1a",MucHoTro!$H$5,IF(F133="Q1b",MucHoTro!$H$6,IF(F133="Q2",MucHoTro!$H$7,IF(F133="Q3",MucHoTro!$H$8,IF(F133="Q4",MucHoTro!$H$9)))))</f>
        <v>1.2</v>
      </c>
      <c r="K133" s="78">
        <f>IF(G133="x",MucHoTro!$C$5,IF(H133="x",MucHoTro!$D$5,IF(I133="x",MucHoTro!$E$5)))</f>
        <v>1</v>
      </c>
      <c r="L133" s="81">
        <f t="shared" si="8"/>
        <v>1.2</v>
      </c>
      <c r="M133" s="82">
        <f t="shared" si="9"/>
        <v>2400000</v>
      </c>
      <c r="N133" s="87" t="s">
        <v>344</v>
      </c>
      <c r="O133" s="87"/>
      <c r="P133" s="87"/>
      <c r="Q133" s="87"/>
      <c r="R133" s="87"/>
      <c r="S133" s="96">
        <f t="shared" ref="S133:S138" si="10">M133</f>
        <v>2400000</v>
      </c>
      <c r="T133" s="82"/>
      <c r="U133" s="83"/>
    </row>
    <row r="134" spans="1:21" s="49" customFormat="1" ht="37.5" x14ac:dyDescent="0.2">
      <c r="A134" s="78">
        <v>82</v>
      </c>
      <c r="B134" s="89" t="s">
        <v>119</v>
      </c>
      <c r="C134" s="87" t="s">
        <v>498</v>
      </c>
      <c r="D134" s="87" t="s">
        <v>450</v>
      </c>
      <c r="E134" s="87" t="s">
        <v>345</v>
      </c>
      <c r="F134" s="86" t="s">
        <v>42</v>
      </c>
      <c r="G134" s="79"/>
      <c r="H134" s="79"/>
      <c r="I134" s="79" t="s">
        <v>13</v>
      </c>
      <c r="J134" s="80">
        <f>IF(F134="Q1a",MucHoTro!$H$5,IF(F134="Q1b",MucHoTro!$H$6,IF(F134="Q2",MucHoTro!$H$7,IF(F134="Q3",MucHoTro!$H$8,IF(F134="Q4",MucHoTro!$H$9)))))</f>
        <v>1.3</v>
      </c>
      <c r="K134" s="78">
        <f>IF(G134="x",MucHoTro!$C$5,IF(H134="x",MucHoTro!$D$5,IF(I134="x",MucHoTro!$E$5)))</f>
        <v>1</v>
      </c>
      <c r="L134" s="81">
        <f t="shared" si="8"/>
        <v>1.3</v>
      </c>
      <c r="M134" s="82">
        <f t="shared" si="9"/>
        <v>2600000</v>
      </c>
      <c r="N134" s="87" t="s">
        <v>346</v>
      </c>
      <c r="O134" s="87"/>
      <c r="P134" s="87"/>
      <c r="Q134" s="87"/>
      <c r="R134" s="87"/>
      <c r="S134" s="96">
        <f t="shared" si="10"/>
        <v>2600000</v>
      </c>
      <c r="T134" s="82"/>
      <c r="U134" s="83"/>
    </row>
    <row r="135" spans="1:21" s="50" customFormat="1" ht="93.75" x14ac:dyDescent="0.2">
      <c r="A135" s="78">
        <v>83</v>
      </c>
      <c r="B135" s="89" t="s">
        <v>163</v>
      </c>
      <c r="C135" s="91" t="s">
        <v>341</v>
      </c>
      <c r="D135" s="87" t="s">
        <v>422</v>
      </c>
      <c r="E135" s="132" t="s">
        <v>342</v>
      </c>
      <c r="F135" s="86" t="s">
        <v>9</v>
      </c>
      <c r="G135" s="79"/>
      <c r="H135" s="79"/>
      <c r="I135" s="79" t="s">
        <v>13</v>
      </c>
      <c r="J135" s="80">
        <f>IF(F135="Q1a",MucHoTro!$H$5,IF(F135="Q1b",MucHoTro!$H$6,IF(F135="Q2",MucHoTro!$H$7,IF(F135="Q3",MucHoTro!$H$8,IF(F135="Q4",MucHoTro!$H$9)))))</f>
        <v>1.2</v>
      </c>
      <c r="K135" s="78">
        <f>IF(G135="x",MucHoTro!$C$5,IF(H135="x",MucHoTro!$D$5,IF(I135="x",MucHoTro!$E$5)))</f>
        <v>1</v>
      </c>
      <c r="L135" s="81">
        <f t="shared" si="8"/>
        <v>1.2</v>
      </c>
      <c r="M135" s="82">
        <f t="shared" si="9"/>
        <v>2400000</v>
      </c>
      <c r="N135" s="132" t="s">
        <v>341</v>
      </c>
      <c r="O135" s="132"/>
      <c r="P135" s="132"/>
      <c r="Q135" s="132"/>
      <c r="R135" s="132"/>
      <c r="S135" s="96">
        <f t="shared" si="10"/>
        <v>2400000</v>
      </c>
      <c r="T135" s="82"/>
      <c r="U135" s="83"/>
    </row>
    <row r="136" spans="1:21" s="50" customFormat="1" ht="93.75" x14ac:dyDescent="0.2">
      <c r="A136" s="78">
        <v>84</v>
      </c>
      <c r="B136" s="89" t="s">
        <v>157</v>
      </c>
      <c r="C136" s="133" t="s">
        <v>341</v>
      </c>
      <c r="D136" s="132" t="s">
        <v>421</v>
      </c>
      <c r="E136" s="132" t="s">
        <v>342</v>
      </c>
      <c r="F136" s="86" t="s">
        <v>42</v>
      </c>
      <c r="G136" s="79"/>
      <c r="H136" s="79"/>
      <c r="I136" s="79" t="s">
        <v>13</v>
      </c>
      <c r="J136" s="80">
        <f>IF(F136="Q1a",MucHoTro!$H$5,IF(F136="Q1b",MucHoTro!$H$6,IF(F136="Q2",MucHoTro!$H$7,IF(F136="Q3",MucHoTro!$H$8,IF(F136="Q4",MucHoTro!$H$9)))))</f>
        <v>1.3</v>
      </c>
      <c r="K136" s="78">
        <f>IF(G136="x",MucHoTro!$C$5,IF(H136="x",MucHoTro!$D$5,IF(I136="x",MucHoTro!$E$5)))</f>
        <v>1</v>
      </c>
      <c r="L136" s="81">
        <f t="shared" si="8"/>
        <v>1.3</v>
      </c>
      <c r="M136" s="82">
        <f t="shared" si="9"/>
        <v>2600000</v>
      </c>
      <c r="N136" s="132" t="s">
        <v>341</v>
      </c>
      <c r="O136" s="132"/>
      <c r="P136" s="132"/>
      <c r="Q136" s="132"/>
      <c r="R136" s="132"/>
      <c r="S136" s="96">
        <f t="shared" si="10"/>
        <v>2600000</v>
      </c>
      <c r="T136" s="82"/>
      <c r="U136" s="83"/>
    </row>
    <row r="137" spans="1:21" s="50" customFormat="1" ht="75" x14ac:dyDescent="0.2">
      <c r="A137" s="78">
        <v>85</v>
      </c>
      <c r="B137" s="89" t="s">
        <v>158</v>
      </c>
      <c r="C137" s="91" t="s">
        <v>341</v>
      </c>
      <c r="D137" s="131" t="s">
        <v>423</v>
      </c>
      <c r="E137" s="132" t="s">
        <v>342</v>
      </c>
      <c r="F137" s="86" t="s">
        <v>9</v>
      </c>
      <c r="G137" s="79"/>
      <c r="H137" s="79"/>
      <c r="I137" s="79" t="s">
        <v>13</v>
      </c>
      <c r="J137" s="80">
        <f>IF(F137="Q1a",MucHoTro!$H$5,IF(F137="Q1b",MucHoTro!$H$6,IF(F137="Q2",MucHoTro!$H$7,IF(F137="Q3",MucHoTro!$H$8,IF(F137="Q4",MucHoTro!$H$9)))))</f>
        <v>1.2</v>
      </c>
      <c r="K137" s="78">
        <f>IF(G137="x",MucHoTro!$C$5,IF(H137="x",MucHoTro!$D$5,IF(I137="x",MucHoTro!$E$5)))</f>
        <v>1</v>
      </c>
      <c r="L137" s="81">
        <f t="shared" si="8"/>
        <v>1.2</v>
      </c>
      <c r="M137" s="82">
        <f t="shared" si="9"/>
        <v>2400000</v>
      </c>
      <c r="N137" s="132" t="s">
        <v>341</v>
      </c>
      <c r="O137" s="132"/>
      <c r="P137" s="132"/>
      <c r="Q137" s="132"/>
      <c r="R137" s="132"/>
      <c r="S137" s="96">
        <f t="shared" si="10"/>
        <v>2400000</v>
      </c>
      <c r="T137" s="82"/>
      <c r="U137" s="83"/>
    </row>
    <row r="138" spans="1:21" s="49" customFormat="1" ht="55.5" customHeight="1" x14ac:dyDescent="0.2">
      <c r="A138" s="78">
        <v>86</v>
      </c>
      <c r="B138" s="84" t="s">
        <v>95</v>
      </c>
      <c r="C138" s="77" t="s">
        <v>315</v>
      </c>
      <c r="D138" s="85" t="s">
        <v>398</v>
      </c>
      <c r="E138" s="87" t="s">
        <v>314</v>
      </c>
      <c r="F138" s="86" t="s">
        <v>9</v>
      </c>
      <c r="G138" s="79" t="s">
        <v>13</v>
      </c>
      <c r="H138" s="79"/>
      <c r="I138" s="79"/>
      <c r="J138" s="80">
        <f>IF(F138="Q1a",MucHoTro!$H$5,IF(F138="Q1b",MucHoTro!$H$6,IF(F138="Q2",MucHoTro!$H$7,IF(F138="Q3",MucHoTro!$H$8,IF(F138="Q4",MucHoTro!$H$9)))))</f>
        <v>1.2</v>
      </c>
      <c r="K138" s="78">
        <f>IF(G138="x",MucHoTro!$C$5,IF(H138="x",MucHoTro!$D$5,IF(I138="x",MucHoTro!$E$5)))</f>
        <v>1.5</v>
      </c>
      <c r="L138" s="81">
        <f t="shared" si="8"/>
        <v>1.7999999999999998</v>
      </c>
      <c r="M138" s="82">
        <f t="shared" si="9"/>
        <v>3599999.9999999995</v>
      </c>
      <c r="N138" s="85" t="s">
        <v>315</v>
      </c>
      <c r="O138" s="85"/>
      <c r="P138" s="85"/>
      <c r="Q138" s="85"/>
      <c r="R138" s="85"/>
      <c r="S138" s="96">
        <f t="shared" si="10"/>
        <v>3599999.9999999995</v>
      </c>
      <c r="T138" s="82"/>
      <c r="U138" s="83"/>
    </row>
    <row r="139" spans="1:21" s="94" customFormat="1" ht="56.25" x14ac:dyDescent="0.2">
      <c r="A139" s="180">
        <v>87</v>
      </c>
      <c r="B139" s="225" t="s">
        <v>98</v>
      </c>
      <c r="C139" s="218" t="s">
        <v>470</v>
      </c>
      <c r="D139" s="182" t="s">
        <v>401</v>
      </c>
      <c r="E139" s="87" t="s">
        <v>319</v>
      </c>
      <c r="F139" s="182" t="s">
        <v>42</v>
      </c>
      <c r="G139" s="79" t="s">
        <v>13</v>
      </c>
      <c r="H139" s="79"/>
      <c r="I139" s="79"/>
      <c r="J139" s="196">
        <f>IF(F139="Q1a",MucHoTro!$H$5,IF(F139="Q1b",MucHoTro!$H$6,IF(F139="Q2",MucHoTro!$H$7,IF(F139="Q3",MucHoTro!$H$8,IF(F139="Q4",MucHoTro!$H$9)))))</f>
        <v>1.3</v>
      </c>
      <c r="K139" s="180">
        <f>IF(G139="x",MucHoTro!$C$5,IF(H139="x",MucHoTro!$D$5,IF(I139="x",MucHoTro!$E$5)))</f>
        <v>1.5</v>
      </c>
      <c r="L139" s="200">
        <f t="shared" si="8"/>
        <v>1.9500000000000002</v>
      </c>
      <c r="M139" s="178">
        <f t="shared" si="9"/>
        <v>3900000.0000000005</v>
      </c>
      <c r="N139" s="87" t="s">
        <v>541</v>
      </c>
      <c r="O139" s="216">
        <v>2</v>
      </c>
      <c r="P139" s="87" t="s">
        <v>13</v>
      </c>
      <c r="Q139" s="87" t="s">
        <v>13</v>
      </c>
      <c r="R139" s="87"/>
      <c r="S139" s="96">
        <f>M139*(0.3+0.3)+M139*0.4/O139</f>
        <v>3120000</v>
      </c>
      <c r="T139" s="82"/>
      <c r="U139" s="83"/>
    </row>
    <row r="140" spans="1:21" s="94" customFormat="1" ht="56.25" x14ac:dyDescent="0.2">
      <c r="A140" s="181"/>
      <c r="B140" s="233"/>
      <c r="C140" s="219"/>
      <c r="D140" s="183"/>
      <c r="E140" s="87" t="s">
        <v>319</v>
      </c>
      <c r="F140" s="183"/>
      <c r="G140" s="79"/>
      <c r="H140" s="79"/>
      <c r="I140" s="79"/>
      <c r="J140" s="198"/>
      <c r="K140" s="181"/>
      <c r="L140" s="202"/>
      <c r="M140" s="179"/>
      <c r="N140" s="87" t="s">
        <v>540</v>
      </c>
      <c r="O140" s="217"/>
      <c r="P140" s="87"/>
      <c r="Q140" s="87"/>
      <c r="R140" s="87" t="s">
        <v>13</v>
      </c>
      <c r="S140" s="96">
        <f>M139*0.4/O139</f>
        <v>780000.00000000012</v>
      </c>
      <c r="T140" s="82"/>
      <c r="U140" s="83"/>
    </row>
    <row r="141" spans="1:21" s="49" customFormat="1" ht="93.75" x14ac:dyDescent="0.2">
      <c r="A141" s="78">
        <v>88</v>
      </c>
      <c r="B141" s="84" t="s">
        <v>94</v>
      </c>
      <c r="C141" s="91" t="s">
        <v>313</v>
      </c>
      <c r="D141" s="87" t="s">
        <v>397</v>
      </c>
      <c r="E141" s="87" t="s">
        <v>314</v>
      </c>
      <c r="F141" s="86" t="s">
        <v>10</v>
      </c>
      <c r="G141" s="79"/>
      <c r="H141" s="79"/>
      <c r="I141" s="79" t="s">
        <v>13</v>
      </c>
      <c r="J141" s="80">
        <f>IF(F141="Q1a",MucHoTro!$H$5,IF(F141="Q1b",MucHoTro!$H$6,IF(F141="Q2",MucHoTro!$H$7,IF(F141="Q3",MucHoTro!$H$8,IF(F141="Q4",MucHoTro!$H$9)))))</f>
        <v>1</v>
      </c>
      <c r="K141" s="78">
        <f>IF(G141="x",MucHoTro!$C$5,IF(H141="x",MucHoTro!$D$5,IF(I141="x",MucHoTro!$E$5)))</f>
        <v>1</v>
      </c>
      <c r="L141" s="81">
        <f t="shared" si="8"/>
        <v>1</v>
      </c>
      <c r="M141" s="82">
        <f t="shared" si="9"/>
        <v>2000000</v>
      </c>
      <c r="N141" s="87" t="s">
        <v>313</v>
      </c>
      <c r="O141" s="87"/>
      <c r="P141" s="87"/>
      <c r="Q141" s="87"/>
      <c r="R141" s="87"/>
      <c r="S141" s="96">
        <f>M141</f>
        <v>2000000</v>
      </c>
      <c r="T141" s="82"/>
      <c r="U141" s="83"/>
    </row>
    <row r="142" spans="1:21" s="49" customFormat="1" ht="93.75" x14ac:dyDescent="0.2">
      <c r="A142" s="78">
        <v>89</v>
      </c>
      <c r="B142" s="84" t="s">
        <v>96</v>
      </c>
      <c r="C142" s="125" t="s">
        <v>499</v>
      </c>
      <c r="D142" s="125" t="s">
        <v>399</v>
      </c>
      <c r="E142" s="125" t="s">
        <v>317</v>
      </c>
      <c r="F142" s="85" t="s">
        <v>9</v>
      </c>
      <c r="G142" s="79"/>
      <c r="H142" s="79"/>
      <c r="I142" s="79" t="s">
        <v>13</v>
      </c>
      <c r="J142" s="80">
        <f>IF(F142="Q1a",MucHoTro!$H$5,IF(F142="Q1b",MucHoTro!$H$6,IF(F142="Q2",MucHoTro!$H$7,IF(F142="Q3",MucHoTro!$H$8,IF(F142="Q4",MucHoTro!$H$9)))))</f>
        <v>1.2</v>
      </c>
      <c r="K142" s="78">
        <f>IF(G142="x",MucHoTro!$C$5,IF(H142="x",MucHoTro!$D$5,IF(I142="x",MucHoTro!$E$5)))</f>
        <v>1</v>
      </c>
      <c r="L142" s="81">
        <f t="shared" si="8"/>
        <v>1.2</v>
      </c>
      <c r="M142" s="82">
        <f t="shared" si="9"/>
        <v>2400000</v>
      </c>
      <c r="N142" s="125" t="s">
        <v>316</v>
      </c>
      <c r="O142" s="125"/>
      <c r="P142" s="125"/>
      <c r="Q142" s="125"/>
      <c r="R142" s="125"/>
      <c r="S142" s="96">
        <f t="shared" ref="S142:S146" si="11">M142</f>
        <v>2400000</v>
      </c>
      <c r="T142" s="82"/>
      <c r="U142" s="83"/>
    </row>
    <row r="143" spans="1:21" s="49" customFormat="1" ht="56.25" x14ac:dyDescent="0.2">
      <c r="A143" s="78">
        <v>90</v>
      </c>
      <c r="B143" s="84" t="s">
        <v>97</v>
      </c>
      <c r="C143" s="77" t="s">
        <v>318</v>
      </c>
      <c r="D143" s="85" t="s">
        <v>400</v>
      </c>
      <c r="E143" s="85" t="s">
        <v>319</v>
      </c>
      <c r="F143" s="85" t="s">
        <v>9</v>
      </c>
      <c r="G143" s="79" t="s">
        <v>13</v>
      </c>
      <c r="H143" s="79"/>
      <c r="I143" s="79"/>
      <c r="J143" s="80">
        <f>IF(F143="Q1a",MucHoTro!$H$5,IF(F143="Q1b",MucHoTro!$H$6,IF(F143="Q2",MucHoTro!$H$7,IF(F143="Q3",MucHoTro!$H$8,IF(F143="Q4",MucHoTro!$H$9)))))</f>
        <v>1.2</v>
      </c>
      <c r="K143" s="78">
        <f>IF(G143="x",MucHoTro!$C$5,IF(H143="x",MucHoTro!$D$5,IF(I143="x",MucHoTro!$E$5)))</f>
        <v>1.5</v>
      </c>
      <c r="L143" s="81">
        <f t="shared" si="8"/>
        <v>1.7999999999999998</v>
      </c>
      <c r="M143" s="82">
        <f t="shared" si="9"/>
        <v>3599999.9999999995</v>
      </c>
      <c r="N143" s="85" t="s">
        <v>318</v>
      </c>
      <c r="O143" s="85"/>
      <c r="P143" s="85"/>
      <c r="Q143" s="85"/>
      <c r="R143" s="85"/>
      <c r="S143" s="96">
        <f t="shared" si="11"/>
        <v>3599999.9999999995</v>
      </c>
      <c r="T143" s="82"/>
      <c r="U143" s="83"/>
    </row>
    <row r="144" spans="1:21" s="49" customFormat="1" ht="56.25" x14ac:dyDescent="0.2">
      <c r="A144" s="78">
        <v>91</v>
      </c>
      <c r="B144" s="89" t="s">
        <v>122</v>
      </c>
      <c r="C144" s="87" t="s">
        <v>500</v>
      </c>
      <c r="D144" s="87" t="s">
        <v>426</v>
      </c>
      <c r="E144" s="87" t="s">
        <v>349</v>
      </c>
      <c r="F144" s="86" t="s">
        <v>10</v>
      </c>
      <c r="G144" s="79"/>
      <c r="H144" s="79" t="s">
        <v>13</v>
      </c>
      <c r="I144" s="79"/>
      <c r="J144" s="80">
        <f>IF(F144="Q1a",MucHoTro!$H$5,IF(F144="Q1b",MucHoTro!$H$6,IF(F144="Q2",MucHoTro!$H$7,IF(F144="Q3",MucHoTro!$H$8,IF(F144="Q4",MucHoTro!$H$9)))))</f>
        <v>1</v>
      </c>
      <c r="K144" s="78">
        <f>IF(G144="x",MucHoTro!$C$5,IF(H144="x",MucHoTro!$D$5,IF(I144="x",MucHoTro!$E$5)))</f>
        <v>1.25</v>
      </c>
      <c r="L144" s="81">
        <f t="shared" si="8"/>
        <v>1.25</v>
      </c>
      <c r="M144" s="82">
        <f t="shared" si="9"/>
        <v>2500000</v>
      </c>
      <c r="N144" s="87" t="s">
        <v>348</v>
      </c>
      <c r="O144" s="87"/>
      <c r="P144" s="87"/>
      <c r="Q144" s="87"/>
      <c r="R144" s="87"/>
      <c r="S144" s="96">
        <f t="shared" si="11"/>
        <v>2500000</v>
      </c>
      <c r="T144" s="82"/>
      <c r="U144" s="83"/>
    </row>
    <row r="145" spans="1:21" s="49" customFormat="1" ht="75" x14ac:dyDescent="0.2">
      <c r="A145" s="78">
        <v>92</v>
      </c>
      <c r="B145" s="89" t="s">
        <v>128</v>
      </c>
      <c r="C145" s="87" t="s">
        <v>501</v>
      </c>
      <c r="D145" s="87" t="s">
        <v>430</v>
      </c>
      <c r="E145" s="87" t="s">
        <v>349</v>
      </c>
      <c r="F145" s="86" t="s">
        <v>10</v>
      </c>
      <c r="G145" s="79"/>
      <c r="H145" s="79"/>
      <c r="I145" s="79" t="s">
        <v>13</v>
      </c>
      <c r="J145" s="80">
        <f>IF(F145="Q1a",MucHoTro!$H$5,IF(F145="Q1b",MucHoTro!$H$6,IF(F145="Q2",MucHoTro!$H$7,IF(F145="Q3",MucHoTro!$H$8,IF(F145="Q4",MucHoTro!$H$9)))))</f>
        <v>1</v>
      </c>
      <c r="K145" s="78">
        <f>IF(G145="x",MucHoTro!$C$5,IF(H145="x",MucHoTro!$D$5,IF(I145="x",MucHoTro!$E$5)))</f>
        <v>1</v>
      </c>
      <c r="L145" s="81">
        <f t="shared" si="8"/>
        <v>1</v>
      </c>
      <c r="M145" s="82">
        <f t="shared" si="9"/>
        <v>2000000</v>
      </c>
      <c r="N145" s="87" t="s">
        <v>351</v>
      </c>
      <c r="O145" s="87"/>
      <c r="P145" s="87"/>
      <c r="Q145" s="87"/>
      <c r="R145" s="87"/>
      <c r="S145" s="96">
        <f t="shared" si="11"/>
        <v>2000000</v>
      </c>
      <c r="T145" s="82"/>
      <c r="U145" s="83"/>
    </row>
    <row r="146" spans="1:21" s="49" customFormat="1" ht="56.25" x14ac:dyDescent="0.2">
      <c r="A146" s="78">
        <v>93</v>
      </c>
      <c r="B146" s="89" t="s">
        <v>150</v>
      </c>
      <c r="C146" s="91" t="s">
        <v>351</v>
      </c>
      <c r="D146" s="87" t="s">
        <v>448</v>
      </c>
      <c r="E146" s="87" t="s">
        <v>349</v>
      </c>
      <c r="F146" s="86" t="s">
        <v>9</v>
      </c>
      <c r="G146" s="79" t="s">
        <v>13</v>
      </c>
      <c r="H146" s="79"/>
      <c r="I146" s="79"/>
      <c r="J146" s="80">
        <f>IF(F146="Q1a",MucHoTro!$H$5,IF(F146="Q1b",MucHoTro!$H$6,IF(F146="Q2",MucHoTro!$H$7,IF(F146="Q3",MucHoTro!$H$8,IF(F146="Q4",MucHoTro!$H$9)))))</f>
        <v>1.2</v>
      </c>
      <c r="K146" s="78">
        <f>IF(G146="x",MucHoTro!$C$5,IF(H146="x",MucHoTro!$D$5,IF(I146="x",MucHoTro!$E$5)))</f>
        <v>1.5</v>
      </c>
      <c r="L146" s="81">
        <f t="shared" si="8"/>
        <v>1.7999999999999998</v>
      </c>
      <c r="M146" s="82">
        <f t="shared" si="9"/>
        <v>3599999.9999999995</v>
      </c>
      <c r="N146" s="87" t="s">
        <v>351</v>
      </c>
      <c r="O146" s="87"/>
      <c r="P146" s="87"/>
      <c r="Q146" s="87"/>
      <c r="R146" s="87"/>
      <c r="S146" s="96">
        <f t="shared" si="11"/>
        <v>3599999.9999999995</v>
      </c>
      <c r="T146" s="82"/>
      <c r="U146" s="83"/>
    </row>
    <row r="147" spans="1:21" s="94" customFormat="1" ht="56.25" x14ac:dyDescent="0.2">
      <c r="A147" s="180">
        <v>94</v>
      </c>
      <c r="B147" s="225" t="s">
        <v>142</v>
      </c>
      <c r="C147" s="238" t="s">
        <v>502</v>
      </c>
      <c r="D147" s="182" t="s">
        <v>441</v>
      </c>
      <c r="E147" s="85" t="s">
        <v>355</v>
      </c>
      <c r="F147" s="182" t="s">
        <v>10</v>
      </c>
      <c r="G147" s="79" t="s">
        <v>13</v>
      </c>
      <c r="H147" s="79"/>
      <c r="I147" s="79"/>
      <c r="J147" s="196">
        <f>IF(F147="Q1a",MucHoTro!$H$5,IF(F147="Q1b",MucHoTro!$H$6,IF(F147="Q2",MucHoTro!$H$7,IF(F147="Q3",MucHoTro!$H$8,IF(F147="Q4",MucHoTro!$H$9)))))</f>
        <v>1</v>
      </c>
      <c r="K147" s="180">
        <f>IF(G147="x",MucHoTro!$C$5,IF(H147="x",MucHoTro!$D$5,IF(I147="x",MucHoTro!$E$5)))</f>
        <v>1.5</v>
      </c>
      <c r="L147" s="200">
        <f t="shared" si="8"/>
        <v>1.5</v>
      </c>
      <c r="M147" s="178">
        <f t="shared" si="9"/>
        <v>3000000</v>
      </c>
      <c r="N147" s="134" t="s">
        <v>543</v>
      </c>
      <c r="O147" s="240">
        <v>2</v>
      </c>
      <c r="P147" s="134" t="s">
        <v>13</v>
      </c>
      <c r="Q147" s="134" t="s">
        <v>13</v>
      </c>
      <c r="R147" s="134"/>
      <c r="S147" s="135">
        <f>M147*(0.3+0.3)+M147*0.4/O147</f>
        <v>2400000</v>
      </c>
      <c r="T147" s="82"/>
      <c r="U147" s="83"/>
    </row>
    <row r="148" spans="1:21" s="94" customFormat="1" ht="37.5" x14ac:dyDescent="0.2">
      <c r="A148" s="181"/>
      <c r="B148" s="233"/>
      <c r="C148" s="239"/>
      <c r="D148" s="183"/>
      <c r="E148" s="85" t="s">
        <v>320</v>
      </c>
      <c r="F148" s="183"/>
      <c r="G148" s="79"/>
      <c r="H148" s="79"/>
      <c r="I148" s="79"/>
      <c r="J148" s="198"/>
      <c r="K148" s="181"/>
      <c r="L148" s="202"/>
      <c r="M148" s="179"/>
      <c r="N148" s="134" t="s">
        <v>542</v>
      </c>
      <c r="O148" s="241"/>
      <c r="P148" s="134"/>
      <c r="Q148" s="134"/>
      <c r="R148" s="134" t="s">
        <v>13</v>
      </c>
      <c r="S148" s="135">
        <f>M147*0.4/O147</f>
        <v>600000</v>
      </c>
      <c r="T148" s="82"/>
      <c r="U148" s="83"/>
    </row>
    <row r="149" spans="1:21" s="49" customFormat="1" ht="37.5" x14ac:dyDescent="0.2">
      <c r="A149" s="180">
        <v>95</v>
      </c>
      <c r="B149" s="236" t="s">
        <v>367</v>
      </c>
      <c r="C149" s="218" t="s">
        <v>471</v>
      </c>
      <c r="D149" s="182" t="s">
        <v>448</v>
      </c>
      <c r="E149" s="216" t="s">
        <v>349</v>
      </c>
      <c r="F149" s="180" t="s">
        <v>9</v>
      </c>
      <c r="G149" s="79"/>
      <c r="H149" s="79" t="s">
        <v>13</v>
      </c>
      <c r="I149" s="79"/>
      <c r="J149" s="196">
        <f>IF(F149="Q1a",MucHoTro!$H$5,IF(F149="Q1b",MucHoTro!$H$6,IF(F149="Q2",MucHoTro!$H$7,IF(F149="Q3",MucHoTro!$H$8,IF(F149="Q4",MucHoTro!$H$9)))))</f>
        <v>1.2</v>
      </c>
      <c r="K149" s="180">
        <f>IF(G149="x",MucHoTro!$C$5,IF(H149="x",MucHoTro!$D$5,IF(I149="x",MucHoTro!$E$5)))</f>
        <v>1.25</v>
      </c>
      <c r="L149" s="200">
        <f t="shared" si="8"/>
        <v>1.5</v>
      </c>
      <c r="M149" s="178">
        <f t="shared" si="9"/>
        <v>3000000</v>
      </c>
      <c r="N149" s="87" t="s">
        <v>546</v>
      </c>
      <c r="O149" s="216">
        <v>2</v>
      </c>
      <c r="P149" s="87"/>
      <c r="Q149" s="87" t="s">
        <v>13</v>
      </c>
      <c r="R149" s="87"/>
      <c r="S149" s="96">
        <f>M149*0.3+M149*0.7/O149</f>
        <v>1950000</v>
      </c>
      <c r="T149" s="82"/>
      <c r="U149" s="83"/>
    </row>
    <row r="150" spans="1:21" s="49" customFormat="1" ht="33.75" customHeight="1" x14ac:dyDescent="0.2">
      <c r="A150" s="181"/>
      <c r="B150" s="237"/>
      <c r="C150" s="219"/>
      <c r="D150" s="183"/>
      <c r="E150" s="217"/>
      <c r="F150" s="181"/>
      <c r="G150" s="79"/>
      <c r="H150" s="79"/>
      <c r="I150" s="79"/>
      <c r="J150" s="198"/>
      <c r="K150" s="181"/>
      <c r="L150" s="202"/>
      <c r="M150" s="179"/>
      <c r="N150" s="87" t="s">
        <v>544</v>
      </c>
      <c r="O150" s="217"/>
      <c r="P150" s="87"/>
      <c r="Q150" s="87"/>
      <c r="R150" s="87" t="s">
        <v>13</v>
      </c>
      <c r="S150" s="96">
        <f>M149*0.7/O149</f>
        <v>1050000</v>
      </c>
      <c r="T150" s="82"/>
      <c r="U150" s="83"/>
    </row>
    <row r="151" spans="1:21" s="49" customFormat="1" ht="56.25" x14ac:dyDescent="0.2">
      <c r="A151" s="78">
        <v>96</v>
      </c>
      <c r="B151" s="89" t="s">
        <v>121</v>
      </c>
      <c r="C151" s="91" t="s">
        <v>348</v>
      </c>
      <c r="D151" s="87" t="s">
        <v>426</v>
      </c>
      <c r="E151" s="87" t="s">
        <v>349</v>
      </c>
      <c r="F151" s="86" t="s">
        <v>10</v>
      </c>
      <c r="G151" s="79" t="s">
        <v>13</v>
      </c>
      <c r="H151" s="79"/>
      <c r="I151" s="79"/>
      <c r="J151" s="80">
        <f>IF(F151="Q1a",MucHoTro!$H$5,IF(F151="Q1b",MucHoTro!$H$6,IF(F151="Q2",MucHoTro!$H$7,IF(F151="Q3",MucHoTro!$H$8,IF(F151="Q4",MucHoTro!$H$9)))))</f>
        <v>1</v>
      </c>
      <c r="K151" s="78">
        <f>IF(G151="x",MucHoTro!$C$5,IF(H151="x",MucHoTro!$D$5,IF(I151="x",MucHoTro!$E$5)))</f>
        <v>1.5</v>
      </c>
      <c r="L151" s="81">
        <f t="shared" si="8"/>
        <v>1.5</v>
      </c>
      <c r="M151" s="82">
        <f t="shared" si="9"/>
        <v>3000000</v>
      </c>
      <c r="N151" s="87" t="s">
        <v>348</v>
      </c>
      <c r="O151" s="87"/>
      <c r="P151" s="87"/>
      <c r="Q151" s="87"/>
      <c r="R151" s="87"/>
      <c r="S151" s="96">
        <f t="shared" ref="S151:S155" si="12">M151</f>
        <v>3000000</v>
      </c>
      <c r="T151" s="82"/>
      <c r="U151" s="83"/>
    </row>
    <row r="152" spans="1:21" s="49" customFormat="1" ht="71.25" customHeight="1" x14ac:dyDescent="0.2">
      <c r="A152" s="78">
        <v>97</v>
      </c>
      <c r="B152" s="89" t="s">
        <v>141</v>
      </c>
      <c r="C152" s="77" t="s">
        <v>359</v>
      </c>
      <c r="D152" s="85" t="s">
        <v>441</v>
      </c>
      <c r="E152" s="85" t="s">
        <v>355</v>
      </c>
      <c r="F152" s="85" t="s">
        <v>10</v>
      </c>
      <c r="G152" s="79" t="s">
        <v>13</v>
      </c>
      <c r="H152" s="79"/>
      <c r="I152" s="79"/>
      <c r="J152" s="80">
        <f>IF(F152="Q1a",MucHoTro!$H$5,IF(F152="Q1b",MucHoTro!$H$6,IF(F152="Q2",MucHoTro!$H$7,IF(F152="Q3",MucHoTro!$H$8,IF(F152="Q4",MucHoTro!$H$9)))))</f>
        <v>1</v>
      </c>
      <c r="K152" s="78">
        <f>IF(G152="x",MucHoTro!$C$5,IF(H152="x",MucHoTro!$D$5,IF(I152="x",MucHoTro!$E$5)))</f>
        <v>1.5</v>
      </c>
      <c r="L152" s="81">
        <f t="shared" ref="L152:L183" si="13">J152*K152</f>
        <v>1.5</v>
      </c>
      <c r="M152" s="82">
        <f t="shared" si="9"/>
        <v>3000000</v>
      </c>
      <c r="N152" s="85" t="s">
        <v>359</v>
      </c>
      <c r="O152" s="85"/>
      <c r="P152" s="85"/>
      <c r="Q152" s="85"/>
      <c r="R152" s="85"/>
      <c r="S152" s="96">
        <f t="shared" si="12"/>
        <v>3000000</v>
      </c>
      <c r="T152" s="82"/>
      <c r="U152" s="83"/>
    </row>
    <row r="153" spans="1:21" s="49" customFormat="1" ht="75" x14ac:dyDescent="0.2">
      <c r="A153" s="78">
        <v>98</v>
      </c>
      <c r="B153" s="84" t="s">
        <v>132</v>
      </c>
      <c r="C153" s="77" t="s">
        <v>356</v>
      </c>
      <c r="D153" s="85" t="s">
        <v>434</v>
      </c>
      <c r="E153" s="85" t="s">
        <v>355</v>
      </c>
      <c r="F153" s="86" t="s">
        <v>43</v>
      </c>
      <c r="G153" s="79" t="s">
        <v>13</v>
      </c>
      <c r="H153" s="79"/>
      <c r="I153" s="79"/>
      <c r="J153" s="80">
        <f>IF(F153="Q1a",MucHoTro!$H$5,IF(F153="Q1b",MucHoTro!$H$6,IF(F153="Q2",MucHoTro!$H$7,IF(F153="Q3",MucHoTro!$H$8,IF(F153="Q4",MucHoTro!$H$9)))))</f>
        <v>2.23</v>
      </c>
      <c r="K153" s="78">
        <f>IF(G153="x",MucHoTro!$C$5,IF(H153="x",MucHoTro!$D$5,IF(I153="x",MucHoTro!$E$5)))</f>
        <v>1.5</v>
      </c>
      <c r="L153" s="81">
        <f t="shared" si="13"/>
        <v>3.3449999999999998</v>
      </c>
      <c r="M153" s="82">
        <f t="shared" si="9"/>
        <v>6689999.9999999991</v>
      </c>
      <c r="N153" s="85" t="s">
        <v>356</v>
      </c>
      <c r="O153" s="85"/>
      <c r="P153" s="85"/>
      <c r="Q153" s="85"/>
      <c r="R153" s="85"/>
      <c r="S153" s="96">
        <f t="shared" si="12"/>
        <v>6689999.9999999991</v>
      </c>
      <c r="T153" s="82"/>
      <c r="U153" s="83"/>
    </row>
    <row r="154" spans="1:21" s="49" customFormat="1" ht="69.75" customHeight="1" x14ac:dyDescent="0.2">
      <c r="A154" s="78">
        <v>99</v>
      </c>
      <c r="B154" s="89" t="s">
        <v>138</v>
      </c>
      <c r="C154" s="77" t="s">
        <v>357</v>
      </c>
      <c r="D154" s="85" t="s">
        <v>426</v>
      </c>
      <c r="E154" s="85" t="s">
        <v>355</v>
      </c>
      <c r="F154" s="85" t="s">
        <v>10</v>
      </c>
      <c r="G154" s="79" t="s">
        <v>13</v>
      </c>
      <c r="H154" s="79"/>
      <c r="I154" s="79"/>
      <c r="J154" s="80">
        <f>IF(F154="Q1a",MucHoTro!$H$5,IF(F154="Q1b",MucHoTro!$H$6,IF(F154="Q2",MucHoTro!$H$7,IF(F154="Q3",MucHoTro!$H$8,IF(F154="Q4",MucHoTro!$H$9)))))</f>
        <v>1</v>
      </c>
      <c r="K154" s="78">
        <f>IF(G154="x",MucHoTro!$C$5,IF(H154="x",MucHoTro!$D$5,IF(I154="x",MucHoTro!$E$5)))</f>
        <v>1.5</v>
      </c>
      <c r="L154" s="81">
        <f t="shared" si="13"/>
        <v>1.5</v>
      </c>
      <c r="M154" s="82">
        <f t="shared" ref="M154:M162" si="14">L154*2000000</f>
        <v>3000000</v>
      </c>
      <c r="N154" s="85" t="s">
        <v>357</v>
      </c>
      <c r="O154" s="85"/>
      <c r="P154" s="85"/>
      <c r="Q154" s="85"/>
      <c r="R154" s="85"/>
      <c r="S154" s="96">
        <f t="shared" si="12"/>
        <v>3000000</v>
      </c>
      <c r="T154" s="82"/>
      <c r="U154" s="83"/>
    </row>
    <row r="155" spans="1:21" s="49" customFormat="1" ht="83.25" customHeight="1" x14ac:dyDescent="0.2">
      <c r="A155" s="78">
        <v>100</v>
      </c>
      <c r="B155" s="84" t="s">
        <v>136</v>
      </c>
      <c r="C155" s="85" t="s">
        <v>503</v>
      </c>
      <c r="D155" s="85" t="s">
        <v>437</v>
      </c>
      <c r="E155" s="85" t="s">
        <v>355</v>
      </c>
      <c r="F155" s="85" t="s">
        <v>42</v>
      </c>
      <c r="G155" s="79"/>
      <c r="H155" s="79"/>
      <c r="I155" s="79" t="s">
        <v>13</v>
      </c>
      <c r="J155" s="80">
        <f>IF(F155="Q1a",MucHoTro!$H$5,IF(F155="Q1b",MucHoTro!$H$6,IF(F155="Q2",MucHoTro!$H$7,IF(F155="Q3",MucHoTro!$H$8,IF(F155="Q4",MucHoTro!$H$9)))))</f>
        <v>1.3</v>
      </c>
      <c r="K155" s="78">
        <f>IF(G155="x",MucHoTro!$C$5,IF(H155="x",MucHoTro!$D$5,IF(I155="x",MucHoTro!$E$5)))</f>
        <v>1</v>
      </c>
      <c r="L155" s="81">
        <f t="shared" si="13"/>
        <v>1.3</v>
      </c>
      <c r="M155" s="82">
        <f t="shared" si="14"/>
        <v>2600000</v>
      </c>
      <c r="N155" s="85" t="s">
        <v>356</v>
      </c>
      <c r="O155" s="85"/>
      <c r="P155" s="85"/>
      <c r="Q155" s="85"/>
      <c r="R155" s="85"/>
      <c r="S155" s="96">
        <f t="shared" si="12"/>
        <v>2600000</v>
      </c>
      <c r="T155" s="82"/>
      <c r="U155" s="83"/>
    </row>
    <row r="156" spans="1:21" s="94" customFormat="1" ht="37.5" x14ac:dyDescent="0.2">
      <c r="A156" s="180">
        <v>101</v>
      </c>
      <c r="B156" s="225" t="s">
        <v>123</v>
      </c>
      <c r="C156" s="218" t="s">
        <v>476</v>
      </c>
      <c r="D156" s="216" t="s">
        <v>427</v>
      </c>
      <c r="E156" s="87" t="s">
        <v>349</v>
      </c>
      <c r="F156" s="193" t="s">
        <v>9</v>
      </c>
      <c r="G156" s="79"/>
      <c r="H156" s="79"/>
      <c r="I156" s="79" t="s">
        <v>13</v>
      </c>
      <c r="J156" s="196">
        <f>IF(F156="Q1a",MucHoTro!$H$5,IF(F156="Q1b",MucHoTro!$H$6,IF(F156="Q2",MucHoTro!$H$7,IF(F156="Q3",MucHoTro!$H$8,IF(F156="Q4",MucHoTro!$H$9)))))</f>
        <v>1.2</v>
      </c>
      <c r="K156" s="180">
        <f>IF(G156="x",MucHoTro!$C$5,IF(H156="x",MucHoTro!$D$5,IF(I156="x",MucHoTro!$E$5)))</f>
        <v>1</v>
      </c>
      <c r="L156" s="200">
        <f t="shared" si="13"/>
        <v>1.2</v>
      </c>
      <c r="M156" s="178">
        <f t="shared" si="14"/>
        <v>2400000</v>
      </c>
      <c r="N156" s="87" t="s">
        <v>351</v>
      </c>
      <c r="O156" s="216">
        <v>3</v>
      </c>
      <c r="P156" s="87"/>
      <c r="Q156" s="87"/>
      <c r="R156" s="87" t="s">
        <v>13</v>
      </c>
      <c r="S156" s="96">
        <f>M156/O156</f>
        <v>800000</v>
      </c>
      <c r="T156" s="82"/>
      <c r="U156" s="83"/>
    </row>
    <row r="157" spans="1:21" s="94" customFormat="1" ht="37.5" x14ac:dyDescent="0.2">
      <c r="A157" s="199"/>
      <c r="B157" s="235"/>
      <c r="C157" s="234"/>
      <c r="D157" s="220"/>
      <c r="E157" s="87" t="s">
        <v>349</v>
      </c>
      <c r="F157" s="194"/>
      <c r="G157" s="79"/>
      <c r="H157" s="79"/>
      <c r="I157" s="79"/>
      <c r="J157" s="197"/>
      <c r="K157" s="199"/>
      <c r="L157" s="201"/>
      <c r="M157" s="215"/>
      <c r="N157" s="87" t="s">
        <v>544</v>
      </c>
      <c r="O157" s="220"/>
      <c r="P157" s="87"/>
      <c r="Q157" s="87"/>
      <c r="R157" s="87" t="s">
        <v>13</v>
      </c>
      <c r="S157" s="96">
        <f>M156/O156</f>
        <v>800000</v>
      </c>
      <c r="T157" s="82"/>
      <c r="U157" s="83"/>
    </row>
    <row r="158" spans="1:21" s="94" customFormat="1" ht="37.5" x14ac:dyDescent="0.2">
      <c r="A158" s="181"/>
      <c r="B158" s="233"/>
      <c r="C158" s="219"/>
      <c r="D158" s="217"/>
      <c r="E158" s="87" t="s">
        <v>558</v>
      </c>
      <c r="F158" s="195"/>
      <c r="G158" s="79"/>
      <c r="H158" s="79"/>
      <c r="I158" s="79"/>
      <c r="J158" s="198"/>
      <c r="K158" s="181"/>
      <c r="L158" s="202"/>
      <c r="M158" s="179"/>
      <c r="N158" s="87" t="s">
        <v>545</v>
      </c>
      <c r="O158" s="217"/>
      <c r="P158" s="87"/>
      <c r="Q158" s="87"/>
      <c r="R158" s="87" t="s">
        <v>13</v>
      </c>
      <c r="S158" s="96">
        <f>M156/O156</f>
        <v>800000</v>
      </c>
      <c r="T158" s="82"/>
      <c r="U158" s="83"/>
    </row>
    <row r="159" spans="1:21" s="94" customFormat="1" ht="54" customHeight="1" x14ac:dyDescent="0.2">
      <c r="A159" s="180">
        <v>102</v>
      </c>
      <c r="B159" s="225" t="s">
        <v>134</v>
      </c>
      <c r="C159" s="203" t="s">
        <v>356</v>
      </c>
      <c r="D159" s="182" t="s">
        <v>436</v>
      </c>
      <c r="E159" s="85" t="s">
        <v>312</v>
      </c>
      <c r="F159" s="193" t="s">
        <v>42</v>
      </c>
      <c r="G159" s="79" t="s">
        <v>13</v>
      </c>
      <c r="H159" s="79"/>
      <c r="I159" s="79"/>
      <c r="J159" s="196">
        <f>IF(F159="Q1a",MucHoTro!$H$5,IF(F159="Q1b",MucHoTro!$H$6,IF(F159="Q2",MucHoTro!$H$7,IF(F159="Q3",MucHoTro!$H$8,IF(F159="Q4",MucHoTro!$H$9)))))</f>
        <v>1.3</v>
      </c>
      <c r="K159" s="180">
        <f>IF(G159="x",MucHoTro!$C$5,IF(H159="x",MucHoTro!$D$5,IF(I159="x",MucHoTro!$E$5)))</f>
        <v>1.5</v>
      </c>
      <c r="L159" s="200">
        <f t="shared" si="13"/>
        <v>1.9500000000000002</v>
      </c>
      <c r="M159" s="178">
        <f t="shared" si="14"/>
        <v>3900000.0000000005</v>
      </c>
      <c r="N159" s="85" t="s">
        <v>547</v>
      </c>
      <c r="O159" s="182">
        <v>2</v>
      </c>
      <c r="P159" s="85"/>
      <c r="Q159" s="85"/>
      <c r="R159" s="85" t="s">
        <v>13</v>
      </c>
      <c r="S159" s="82">
        <f>M159*0.7/O159</f>
        <v>1365000</v>
      </c>
      <c r="T159" s="82"/>
      <c r="U159" s="83"/>
    </row>
    <row r="160" spans="1:21" s="94" customFormat="1" ht="56.25" x14ac:dyDescent="0.2">
      <c r="A160" s="199"/>
      <c r="B160" s="235"/>
      <c r="C160" s="213"/>
      <c r="D160" s="214"/>
      <c r="E160" s="85" t="s">
        <v>355</v>
      </c>
      <c r="F160" s="195"/>
      <c r="G160" s="79"/>
      <c r="H160" s="79"/>
      <c r="I160" s="79"/>
      <c r="J160" s="198"/>
      <c r="K160" s="181"/>
      <c r="L160" s="202"/>
      <c r="M160" s="215"/>
      <c r="N160" s="85" t="s">
        <v>557</v>
      </c>
      <c r="O160" s="214"/>
      <c r="P160" s="85"/>
      <c r="Q160" s="85" t="s">
        <v>13</v>
      </c>
      <c r="R160" s="85"/>
      <c r="S160" s="82">
        <f>M159*0.3+M159*0.7/O159</f>
        <v>2535000</v>
      </c>
      <c r="T160" s="82"/>
      <c r="U160" s="83"/>
    </row>
    <row r="161" spans="1:21" s="49" customFormat="1" ht="71.25" customHeight="1" x14ac:dyDescent="0.2">
      <c r="A161" s="78">
        <v>103</v>
      </c>
      <c r="B161" s="89" t="s">
        <v>133</v>
      </c>
      <c r="C161" s="77" t="s">
        <v>356</v>
      </c>
      <c r="D161" s="85" t="s">
        <v>435</v>
      </c>
      <c r="E161" s="85" t="s">
        <v>355</v>
      </c>
      <c r="F161" s="86" t="s">
        <v>9</v>
      </c>
      <c r="G161" s="79"/>
      <c r="H161" s="79"/>
      <c r="I161" s="79" t="s">
        <v>13</v>
      </c>
      <c r="J161" s="80">
        <f>IF(F161="Q1a",MucHoTro!$H$5,IF(F161="Q1b",MucHoTro!$H$6,IF(F161="Q2",MucHoTro!$H$7,IF(F161="Q3",MucHoTro!$H$8,IF(F161="Q4",MucHoTro!$H$9)))))</f>
        <v>1.2</v>
      </c>
      <c r="K161" s="78">
        <f>IF(G161="x",MucHoTro!$C$5,IF(H161="x",MucHoTro!$D$5,IF(I161="x",MucHoTro!$E$5)))</f>
        <v>1</v>
      </c>
      <c r="L161" s="81">
        <f t="shared" si="13"/>
        <v>1.2</v>
      </c>
      <c r="M161" s="82">
        <f t="shared" si="14"/>
        <v>2400000</v>
      </c>
      <c r="N161" s="85" t="s">
        <v>356</v>
      </c>
      <c r="O161" s="85"/>
      <c r="P161" s="85"/>
      <c r="Q161" s="85"/>
      <c r="R161" s="85"/>
      <c r="S161" s="82">
        <f>M161</f>
        <v>2400000</v>
      </c>
      <c r="T161" s="82"/>
      <c r="U161" s="83"/>
    </row>
    <row r="162" spans="1:21" s="94" customFormat="1" ht="52.5" customHeight="1" x14ac:dyDescent="0.2">
      <c r="A162" s="180">
        <v>104</v>
      </c>
      <c r="B162" s="225" t="s">
        <v>127</v>
      </c>
      <c r="C162" s="203" t="s">
        <v>471</v>
      </c>
      <c r="D162" s="182" t="s">
        <v>429</v>
      </c>
      <c r="E162" s="87" t="s">
        <v>349</v>
      </c>
      <c r="F162" s="193" t="s">
        <v>10</v>
      </c>
      <c r="G162" s="79"/>
      <c r="H162" s="79"/>
      <c r="I162" s="79" t="s">
        <v>13</v>
      </c>
      <c r="J162" s="196">
        <f>IF(F162="Q1a",MucHoTro!$H$5,IF(F162="Q1b",MucHoTro!$H$6,IF(F162="Q2",MucHoTro!$H$7,IF(F162="Q3",MucHoTro!$H$8,IF(F162="Q4",MucHoTro!$H$9)))))</f>
        <v>1</v>
      </c>
      <c r="K162" s="180">
        <f>IF(G162="x",MucHoTro!$C$5,IF(H162="x",MucHoTro!$D$5,IF(I162="x",MucHoTro!$E$5)))</f>
        <v>1</v>
      </c>
      <c r="L162" s="200">
        <f t="shared" si="13"/>
        <v>1</v>
      </c>
      <c r="M162" s="178">
        <f t="shared" si="14"/>
        <v>2000000</v>
      </c>
      <c r="N162" s="87" t="s">
        <v>546</v>
      </c>
      <c r="O162" s="216">
        <v>2</v>
      </c>
      <c r="P162" s="87"/>
      <c r="Q162" s="87"/>
      <c r="R162" s="87" t="s">
        <v>13</v>
      </c>
      <c r="S162" s="96">
        <f>M162/O162</f>
        <v>1000000</v>
      </c>
      <c r="T162" s="82"/>
      <c r="U162" s="83"/>
    </row>
    <row r="163" spans="1:21" s="94" customFormat="1" ht="62.25" customHeight="1" x14ac:dyDescent="0.2">
      <c r="A163" s="181"/>
      <c r="B163" s="233"/>
      <c r="C163" s="204"/>
      <c r="D163" s="183"/>
      <c r="E163" s="87" t="s">
        <v>349</v>
      </c>
      <c r="F163" s="195"/>
      <c r="G163" s="79"/>
      <c r="H163" s="79"/>
      <c r="I163" s="79"/>
      <c r="J163" s="198"/>
      <c r="K163" s="181"/>
      <c r="L163" s="202"/>
      <c r="M163" s="179"/>
      <c r="N163" s="87" t="s">
        <v>544</v>
      </c>
      <c r="O163" s="217"/>
      <c r="P163" s="87"/>
      <c r="Q163" s="87"/>
      <c r="R163" s="87" t="s">
        <v>13</v>
      </c>
      <c r="S163" s="96">
        <f>M162/O162</f>
        <v>1000000</v>
      </c>
      <c r="T163" s="82"/>
      <c r="U163" s="83"/>
    </row>
    <row r="164" spans="1:21" s="49" customFormat="1" ht="59.25" customHeight="1" x14ac:dyDescent="0.2">
      <c r="A164" s="78">
        <v>105</v>
      </c>
      <c r="B164" s="89" t="s">
        <v>139</v>
      </c>
      <c r="C164" s="77" t="s">
        <v>472</v>
      </c>
      <c r="D164" s="85" t="s">
        <v>439</v>
      </c>
      <c r="E164" s="85" t="s">
        <v>355</v>
      </c>
      <c r="F164" s="85" t="s">
        <v>42</v>
      </c>
      <c r="G164" s="79"/>
      <c r="H164" s="79"/>
      <c r="I164" s="79" t="s">
        <v>13</v>
      </c>
      <c r="J164" s="80">
        <f>IF(F164="Q1a",MucHoTro!$H$5,IF(F164="Q1b",MucHoTro!$H$6,IF(F164="Q2",MucHoTro!$H$7,IF(F164="Q3",MucHoTro!$H$8,IF(F164="Q4",MucHoTro!$H$9)))))</f>
        <v>1.3</v>
      </c>
      <c r="K164" s="78">
        <f>IF(G164="x",MucHoTro!$C$5,IF(H164="x",MucHoTro!$D$5,IF(I164="x",MucHoTro!$E$5)))</f>
        <v>1</v>
      </c>
      <c r="L164" s="81">
        <f t="shared" si="13"/>
        <v>1.3</v>
      </c>
      <c r="M164" s="82">
        <v>2510000</v>
      </c>
      <c r="N164" s="85" t="s">
        <v>358</v>
      </c>
      <c r="O164" s="85"/>
      <c r="P164" s="85"/>
      <c r="Q164" s="85"/>
      <c r="R164" s="85"/>
      <c r="S164" s="82">
        <f>M164</f>
        <v>2510000</v>
      </c>
      <c r="T164" s="82"/>
      <c r="U164" s="83"/>
    </row>
    <row r="165" spans="1:21" s="49" customFormat="1" ht="63" customHeight="1" x14ac:dyDescent="0.2">
      <c r="A165" s="78">
        <v>106</v>
      </c>
      <c r="B165" s="89" t="s">
        <v>129</v>
      </c>
      <c r="C165" s="91" t="s">
        <v>353</v>
      </c>
      <c r="D165" s="87" t="s">
        <v>432</v>
      </c>
      <c r="E165" s="125" t="s">
        <v>354</v>
      </c>
      <c r="F165" s="86" t="s">
        <v>43</v>
      </c>
      <c r="G165" s="79" t="s">
        <v>13</v>
      </c>
      <c r="H165" s="79"/>
      <c r="I165" s="79"/>
      <c r="J165" s="80">
        <f>IF(F165="Q1a",MucHoTro!$H$5,IF(F165="Q1b",MucHoTro!$H$6,IF(F165="Q2",MucHoTro!$H$7,IF(F165="Q3",MucHoTro!$H$8,IF(F165="Q4",MucHoTro!$H$9)))))</f>
        <v>2.23</v>
      </c>
      <c r="K165" s="78">
        <f>IF(G165="x",MucHoTro!$C$5,IF(H165="x",MucHoTro!$D$5,IF(I165="x",MucHoTro!$E$5)))</f>
        <v>1.5</v>
      </c>
      <c r="L165" s="81">
        <f t="shared" si="13"/>
        <v>3.3449999999999998</v>
      </c>
      <c r="M165" s="82">
        <f t="shared" ref="M165:M183" si="15">L165*2000000</f>
        <v>6689999.9999999991</v>
      </c>
      <c r="N165" s="87" t="s">
        <v>353</v>
      </c>
      <c r="O165" s="87"/>
      <c r="P165" s="87"/>
      <c r="Q165" s="87"/>
      <c r="R165" s="87"/>
      <c r="S165" s="82">
        <f t="shared" ref="S165:S167" si="16">M165</f>
        <v>6689999.9999999991</v>
      </c>
      <c r="T165" s="82"/>
      <c r="U165" s="83"/>
    </row>
    <row r="166" spans="1:21" s="49" customFormat="1" ht="56.25" customHeight="1" x14ac:dyDescent="0.2">
      <c r="A166" s="78">
        <v>107</v>
      </c>
      <c r="B166" s="89" t="s">
        <v>140</v>
      </c>
      <c r="C166" s="85" t="s">
        <v>504</v>
      </c>
      <c r="D166" s="85" t="s">
        <v>440</v>
      </c>
      <c r="E166" s="85" t="s">
        <v>355</v>
      </c>
      <c r="F166" s="85" t="s">
        <v>43</v>
      </c>
      <c r="G166" s="79"/>
      <c r="H166" s="79"/>
      <c r="I166" s="79" t="s">
        <v>13</v>
      </c>
      <c r="J166" s="80">
        <f>IF(F166="Q1a",MucHoTro!$H$5,IF(F166="Q1b",MucHoTro!$H$6,IF(F166="Q2",MucHoTro!$H$7,IF(F166="Q3",MucHoTro!$H$8,IF(F166="Q4",MucHoTro!$H$9)))))</f>
        <v>2.23</v>
      </c>
      <c r="K166" s="78">
        <f>IF(G166="x",MucHoTro!$C$5,IF(H166="x",MucHoTro!$D$5,IF(I166="x",MucHoTro!$E$5)))</f>
        <v>1</v>
      </c>
      <c r="L166" s="81">
        <f t="shared" si="13"/>
        <v>2.23</v>
      </c>
      <c r="M166" s="82">
        <f t="shared" si="15"/>
        <v>4460000</v>
      </c>
      <c r="N166" s="85" t="s">
        <v>358</v>
      </c>
      <c r="O166" s="85"/>
      <c r="P166" s="85"/>
      <c r="Q166" s="85"/>
      <c r="R166" s="85"/>
      <c r="S166" s="82">
        <f t="shared" si="16"/>
        <v>4460000</v>
      </c>
      <c r="T166" s="82"/>
      <c r="U166" s="83"/>
    </row>
    <row r="167" spans="1:21" s="49" customFormat="1" ht="41.25" customHeight="1" x14ac:dyDescent="0.2">
      <c r="A167" s="78">
        <v>108</v>
      </c>
      <c r="B167" s="89" t="s">
        <v>161</v>
      </c>
      <c r="C167" s="136" t="s">
        <v>352</v>
      </c>
      <c r="D167" s="125" t="s">
        <v>431</v>
      </c>
      <c r="E167" s="125" t="s">
        <v>354</v>
      </c>
      <c r="F167" s="86" t="s">
        <v>451</v>
      </c>
      <c r="G167" s="79" t="s">
        <v>13</v>
      </c>
      <c r="H167" s="79"/>
      <c r="I167" s="79"/>
      <c r="J167" s="80">
        <v>1.3</v>
      </c>
      <c r="K167" s="78">
        <f>IF(G167="x",MucHoTro!$C$5,IF(H167="x",MucHoTro!$D$5,IF(I167="x",MucHoTro!$E$5)))</f>
        <v>1.5</v>
      </c>
      <c r="L167" s="81">
        <f t="shared" si="13"/>
        <v>1.9500000000000002</v>
      </c>
      <c r="M167" s="82">
        <f t="shared" si="15"/>
        <v>3900000.0000000005</v>
      </c>
      <c r="N167" s="125" t="s">
        <v>352</v>
      </c>
      <c r="O167" s="125"/>
      <c r="P167" s="125"/>
      <c r="Q167" s="125"/>
      <c r="R167" s="125"/>
      <c r="S167" s="82">
        <f t="shared" si="16"/>
        <v>3900000.0000000005</v>
      </c>
      <c r="T167" s="82"/>
      <c r="U167" s="83"/>
    </row>
    <row r="168" spans="1:21" s="94" customFormat="1" ht="37.5" x14ac:dyDescent="0.2">
      <c r="A168" s="180">
        <v>109</v>
      </c>
      <c r="B168" s="225" t="s">
        <v>130</v>
      </c>
      <c r="C168" s="203" t="s">
        <v>475</v>
      </c>
      <c r="D168" s="182" t="s">
        <v>433</v>
      </c>
      <c r="E168" s="125" t="s">
        <v>354</v>
      </c>
      <c r="F168" s="193" t="s">
        <v>9</v>
      </c>
      <c r="G168" s="79" t="s">
        <v>13</v>
      </c>
      <c r="H168" s="79"/>
      <c r="I168" s="79"/>
      <c r="J168" s="196">
        <f>IF(F168="Q1a",MucHoTro!$H$5,IF(F168="Q1b",MucHoTro!$H$6,IF(F168="Q2",MucHoTro!$H$7,IF(F168="Q3",MucHoTro!$H$8,IF(F168="Q4",MucHoTro!$H$9)))))</f>
        <v>1.2</v>
      </c>
      <c r="K168" s="180">
        <f>IF(G168="x",MucHoTro!$C$5,IF(H168="x",MucHoTro!$D$5,IF(I168="x",MucHoTro!$E$5)))</f>
        <v>1.5</v>
      </c>
      <c r="L168" s="200">
        <f t="shared" si="13"/>
        <v>1.7999999999999998</v>
      </c>
      <c r="M168" s="178">
        <f t="shared" si="15"/>
        <v>3599999.9999999995</v>
      </c>
      <c r="N168" s="85" t="s">
        <v>549</v>
      </c>
      <c r="O168" s="182">
        <v>2</v>
      </c>
      <c r="P168" s="85" t="s">
        <v>13</v>
      </c>
      <c r="Q168" s="85"/>
      <c r="R168" s="85"/>
      <c r="S168" s="82">
        <f>M168*0.3+M168*0.4/O168</f>
        <v>1799999.9999999998</v>
      </c>
      <c r="T168" s="82"/>
      <c r="U168" s="83"/>
    </row>
    <row r="169" spans="1:21" s="94" customFormat="1" ht="37.5" x14ac:dyDescent="0.2">
      <c r="A169" s="181"/>
      <c r="B169" s="233"/>
      <c r="C169" s="204"/>
      <c r="D169" s="183"/>
      <c r="E169" s="125" t="s">
        <v>354</v>
      </c>
      <c r="F169" s="195"/>
      <c r="G169" s="79"/>
      <c r="H169" s="79"/>
      <c r="I169" s="79"/>
      <c r="J169" s="198"/>
      <c r="K169" s="181"/>
      <c r="L169" s="202"/>
      <c r="M169" s="179"/>
      <c r="N169" s="85" t="s">
        <v>552</v>
      </c>
      <c r="O169" s="183"/>
      <c r="P169" s="85"/>
      <c r="Q169" s="85" t="s">
        <v>13</v>
      </c>
      <c r="R169" s="85"/>
      <c r="S169" s="82">
        <f>M168*0.3+M168*0.4/O168</f>
        <v>1799999.9999999998</v>
      </c>
      <c r="T169" s="82"/>
      <c r="U169" s="83"/>
    </row>
    <row r="170" spans="1:21" s="94" customFormat="1" ht="37.5" x14ac:dyDescent="0.2">
      <c r="A170" s="180">
        <v>110</v>
      </c>
      <c r="B170" s="225" t="s">
        <v>125</v>
      </c>
      <c r="C170" s="218" t="s">
        <v>548</v>
      </c>
      <c r="D170" s="216" t="s">
        <v>427</v>
      </c>
      <c r="E170" s="87" t="s">
        <v>349</v>
      </c>
      <c r="F170" s="193" t="s">
        <v>9</v>
      </c>
      <c r="G170" s="79"/>
      <c r="H170" s="79"/>
      <c r="I170" s="79" t="s">
        <v>13</v>
      </c>
      <c r="J170" s="196">
        <f>IF(F170="Q1a",MucHoTro!$H$5,IF(F170="Q1b",MucHoTro!$H$6,IF(F170="Q2",MucHoTro!$H$7,IF(F170="Q3",MucHoTro!$H$8,IF(F170="Q4",MucHoTro!$H$9)))))</f>
        <v>1.2</v>
      </c>
      <c r="K170" s="180">
        <f>IF(G170="x",MucHoTro!$C$5,IF(H170="x",MucHoTro!$D$5,IF(I170="x",MucHoTro!$E$5)))</f>
        <v>1</v>
      </c>
      <c r="L170" s="200">
        <f t="shared" si="13"/>
        <v>1.2</v>
      </c>
      <c r="M170" s="178">
        <f t="shared" si="15"/>
        <v>2400000</v>
      </c>
      <c r="N170" s="87" t="s">
        <v>351</v>
      </c>
      <c r="O170" s="216">
        <v>4</v>
      </c>
      <c r="P170" s="87"/>
      <c r="Q170" s="87"/>
      <c r="R170" s="87" t="s">
        <v>13</v>
      </c>
      <c r="S170" s="96">
        <f>M170/O170</f>
        <v>600000</v>
      </c>
      <c r="T170" s="82"/>
      <c r="U170" s="83"/>
    </row>
    <row r="171" spans="1:21" s="94" customFormat="1" ht="37.5" x14ac:dyDescent="0.2">
      <c r="A171" s="199"/>
      <c r="B171" s="235"/>
      <c r="C171" s="234"/>
      <c r="D171" s="220"/>
      <c r="E171" s="87" t="s">
        <v>349</v>
      </c>
      <c r="F171" s="194"/>
      <c r="G171" s="79"/>
      <c r="H171" s="79"/>
      <c r="I171" s="79"/>
      <c r="J171" s="197"/>
      <c r="K171" s="199"/>
      <c r="L171" s="201"/>
      <c r="M171" s="215"/>
      <c r="N171" s="87" t="s">
        <v>544</v>
      </c>
      <c r="O171" s="220"/>
      <c r="P171" s="87"/>
      <c r="Q171" s="87"/>
      <c r="R171" s="87" t="s">
        <v>13</v>
      </c>
      <c r="S171" s="96">
        <f>M170/O170</f>
        <v>600000</v>
      </c>
      <c r="T171" s="82"/>
      <c r="U171" s="83"/>
    </row>
    <row r="172" spans="1:21" s="94" customFormat="1" ht="37.5" x14ac:dyDescent="0.2">
      <c r="A172" s="199"/>
      <c r="B172" s="235"/>
      <c r="C172" s="234"/>
      <c r="D172" s="220"/>
      <c r="E172" s="87" t="s">
        <v>558</v>
      </c>
      <c r="F172" s="194"/>
      <c r="G172" s="79"/>
      <c r="H172" s="79"/>
      <c r="I172" s="79"/>
      <c r="J172" s="197"/>
      <c r="K172" s="199"/>
      <c r="L172" s="201"/>
      <c r="M172" s="215"/>
      <c r="N172" s="87" t="s">
        <v>545</v>
      </c>
      <c r="O172" s="220"/>
      <c r="P172" s="87"/>
      <c r="Q172" s="87"/>
      <c r="R172" s="87" t="s">
        <v>13</v>
      </c>
      <c r="S172" s="96">
        <f>M170/O170</f>
        <v>600000</v>
      </c>
      <c r="T172" s="82"/>
      <c r="U172" s="83"/>
    </row>
    <row r="173" spans="1:21" s="94" customFormat="1" ht="37.5" x14ac:dyDescent="0.2">
      <c r="A173" s="181"/>
      <c r="B173" s="233"/>
      <c r="C173" s="219"/>
      <c r="D173" s="217"/>
      <c r="E173" s="87" t="s">
        <v>558</v>
      </c>
      <c r="F173" s="195"/>
      <c r="G173" s="79"/>
      <c r="H173" s="79"/>
      <c r="I173" s="79"/>
      <c r="J173" s="198"/>
      <c r="K173" s="181"/>
      <c r="L173" s="202"/>
      <c r="M173" s="179"/>
      <c r="N173" s="87" t="s">
        <v>549</v>
      </c>
      <c r="O173" s="217"/>
      <c r="P173" s="87"/>
      <c r="Q173" s="87"/>
      <c r="R173" s="87" t="s">
        <v>13</v>
      </c>
      <c r="S173" s="96">
        <f>M170/O170</f>
        <v>600000</v>
      </c>
      <c r="T173" s="82"/>
      <c r="U173" s="83"/>
    </row>
    <row r="174" spans="1:21" s="49" customFormat="1" ht="66.75" customHeight="1" x14ac:dyDescent="0.2">
      <c r="A174" s="78">
        <v>111</v>
      </c>
      <c r="B174" s="84" t="s">
        <v>160</v>
      </c>
      <c r="C174" s="91" t="s">
        <v>473</v>
      </c>
      <c r="D174" s="87" t="s">
        <v>395</v>
      </c>
      <c r="E174" s="87" t="s">
        <v>349</v>
      </c>
      <c r="F174" s="86" t="s">
        <v>43</v>
      </c>
      <c r="G174" s="79"/>
      <c r="H174" s="79"/>
      <c r="I174" s="79" t="s">
        <v>13</v>
      </c>
      <c r="J174" s="80">
        <f>IF(F174="Q1a",MucHoTro!$H$5,IF(F174="Q1b",MucHoTro!$H$6,IF(F174="Q2",MucHoTro!$H$7,IF(F174="Q3",MucHoTro!$H$8,IF(F174="Q4",MucHoTro!$H$9)))))</f>
        <v>2.23</v>
      </c>
      <c r="K174" s="78">
        <f>IF(G174="x",MucHoTro!$C$5,IF(H174="x",MucHoTro!$D$5,IF(I174="x",MucHoTro!$E$5)))</f>
        <v>1</v>
      </c>
      <c r="L174" s="81">
        <f t="shared" si="13"/>
        <v>2.23</v>
      </c>
      <c r="M174" s="82">
        <f t="shared" si="15"/>
        <v>4460000</v>
      </c>
      <c r="N174" s="87" t="s">
        <v>350</v>
      </c>
      <c r="O174" s="87"/>
      <c r="P174" s="87"/>
      <c r="Q174" s="87"/>
      <c r="R174" s="87"/>
      <c r="S174" s="96">
        <f>M174</f>
        <v>4460000</v>
      </c>
      <c r="T174" s="82"/>
      <c r="U174" s="83"/>
    </row>
    <row r="175" spans="1:21" s="94" customFormat="1" ht="37.5" x14ac:dyDescent="0.2">
      <c r="A175" s="180">
        <v>112</v>
      </c>
      <c r="B175" s="225" t="s">
        <v>126</v>
      </c>
      <c r="C175" s="218" t="s">
        <v>550</v>
      </c>
      <c r="D175" s="216" t="s">
        <v>428</v>
      </c>
      <c r="E175" s="87" t="s">
        <v>349</v>
      </c>
      <c r="F175" s="193" t="s">
        <v>42</v>
      </c>
      <c r="G175" s="79"/>
      <c r="H175" s="79"/>
      <c r="I175" s="79" t="s">
        <v>13</v>
      </c>
      <c r="J175" s="196">
        <f>IF(F175="Q1a",MucHoTro!$H$5,IF(F175="Q1b",MucHoTro!$H$6,IF(F175="Q2",MucHoTro!$H$7,IF(F175="Q3",MucHoTro!$H$8,IF(F175="Q4",MucHoTro!$H$9)))))</f>
        <v>1.3</v>
      </c>
      <c r="K175" s="180">
        <f>IF(G175="x",MucHoTro!$C$5,IF(H175="x",MucHoTro!$D$5,IF(I175="x",MucHoTro!$E$5)))</f>
        <v>1</v>
      </c>
      <c r="L175" s="200">
        <f t="shared" si="13"/>
        <v>1.3</v>
      </c>
      <c r="M175" s="178">
        <f t="shared" si="15"/>
        <v>2600000</v>
      </c>
      <c r="N175" s="87" t="s">
        <v>351</v>
      </c>
      <c r="O175" s="216">
        <v>4</v>
      </c>
      <c r="P175" s="87"/>
      <c r="Q175" s="87"/>
      <c r="R175" s="87" t="s">
        <v>13</v>
      </c>
      <c r="S175" s="96">
        <f>M175/O175</f>
        <v>650000</v>
      </c>
      <c r="T175" s="82"/>
      <c r="U175" s="83"/>
    </row>
    <row r="176" spans="1:21" s="94" customFormat="1" ht="37.5" x14ac:dyDescent="0.2">
      <c r="A176" s="199"/>
      <c r="B176" s="235"/>
      <c r="C176" s="234"/>
      <c r="D176" s="220"/>
      <c r="E176" s="87" t="s">
        <v>349</v>
      </c>
      <c r="F176" s="194"/>
      <c r="G176" s="79"/>
      <c r="H176" s="79"/>
      <c r="I176" s="79"/>
      <c r="J176" s="197"/>
      <c r="K176" s="199"/>
      <c r="L176" s="201"/>
      <c r="M176" s="215"/>
      <c r="N176" s="87" t="s">
        <v>551</v>
      </c>
      <c r="O176" s="220"/>
      <c r="P176" s="87"/>
      <c r="Q176" s="87"/>
      <c r="R176" s="87" t="s">
        <v>13</v>
      </c>
      <c r="S176" s="96">
        <f>M175/O175</f>
        <v>650000</v>
      </c>
      <c r="T176" s="82"/>
      <c r="U176" s="83"/>
    </row>
    <row r="177" spans="1:21" s="94" customFormat="1" ht="37.5" x14ac:dyDescent="0.2">
      <c r="A177" s="199"/>
      <c r="B177" s="235"/>
      <c r="C177" s="234"/>
      <c r="D177" s="220"/>
      <c r="E177" s="87" t="s">
        <v>349</v>
      </c>
      <c r="F177" s="194"/>
      <c r="G177" s="79"/>
      <c r="H177" s="79"/>
      <c r="I177" s="79"/>
      <c r="J177" s="197"/>
      <c r="K177" s="199"/>
      <c r="L177" s="201"/>
      <c r="M177" s="215"/>
      <c r="N177" s="87" t="s">
        <v>544</v>
      </c>
      <c r="O177" s="220"/>
      <c r="P177" s="87"/>
      <c r="Q177" s="87"/>
      <c r="R177" s="87" t="s">
        <v>13</v>
      </c>
      <c r="S177" s="96">
        <f>M175/O175</f>
        <v>650000</v>
      </c>
      <c r="T177" s="82"/>
      <c r="U177" s="83"/>
    </row>
    <row r="178" spans="1:21" s="94" customFormat="1" ht="37.5" x14ac:dyDescent="0.2">
      <c r="A178" s="181"/>
      <c r="B178" s="233"/>
      <c r="C178" s="219"/>
      <c r="D178" s="217"/>
      <c r="E178" s="87" t="s">
        <v>558</v>
      </c>
      <c r="F178" s="195"/>
      <c r="G178" s="79"/>
      <c r="H178" s="79"/>
      <c r="I178" s="79"/>
      <c r="J178" s="198"/>
      <c r="K178" s="181"/>
      <c r="L178" s="202"/>
      <c r="M178" s="179"/>
      <c r="N178" s="87" t="s">
        <v>545</v>
      </c>
      <c r="O178" s="217"/>
      <c r="P178" s="87"/>
      <c r="Q178" s="87"/>
      <c r="R178" s="87" t="s">
        <v>13</v>
      </c>
      <c r="S178" s="96">
        <f>M175/O175</f>
        <v>650000</v>
      </c>
      <c r="T178" s="82"/>
      <c r="U178" s="83"/>
    </row>
    <row r="179" spans="1:21" s="49" customFormat="1" ht="56.25" x14ac:dyDescent="0.2">
      <c r="A179" s="78">
        <v>113</v>
      </c>
      <c r="B179" s="89" t="s">
        <v>135</v>
      </c>
      <c r="C179" s="77" t="s">
        <v>356</v>
      </c>
      <c r="D179" s="85" t="s">
        <v>434</v>
      </c>
      <c r="E179" s="85" t="s">
        <v>355</v>
      </c>
      <c r="F179" s="86" t="s">
        <v>43</v>
      </c>
      <c r="G179" s="79"/>
      <c r="H179" s="79"/>
      <c r="I179" s="79" t="s">
        <v>13</v>
      </c>
      <c r="J179" s="80">
        <f>IF(F179="Q1a",MucHoTro!$H$5,IF(F179="Q1b",MucHoTro!$H$6,IF(F179="Q2",MucHoTro!$H$7,IF(F179="Q3",MucHoTro!$H$8,IF(F179="Q4",MucHoTro!$H$9)))))</f>
        <v>2.23</v>
      </c>
      <c r="K179" s="78">
        <f>IF(G179="x",MucHoTro!$C$5,IF(H179="x",MucHoTro!$D$5,IF(I179="x",MucHoTro!$E$5)))</f>
        <v>1</v>
      </c>
      <c r="L179" s="81">
        <f t="shared" si="13"/>
        <v>2.23</v>
      </c>
      <c r="M179" s="82">
        <f t="shared" si="15"/>
        <v>4460000</v>
      </c>
      <c r="N179" s="85" t="s">
        <v>356</v>
      </c>
      <c r="O179" s="85"/>
      <c r="P179" s="85"/>
      <c r="Q179" s="85"/>
      <c r="R179" s="85"/>
      <c r="S179" s="82">
        <f>M179</f>
        <v>4460000</v>
      </c>
      <c r="T179" s="82"/>
      <c r="U179" s="83"/>
    </row>
    <row r="180" spans="1:21" s="49" customFormat="1" ht="75" x14ac:dyDescent="0.2">
      <c r="A180" s="78">
        <v>114</v>
      </c>
      <c r="B180" s="89" t="s">
        <v>124</v>
      </c>
      <c r="C180" s="91" t="s">
        <v>351</v>
      </c>
      <c r="D180" s="87" t="s">
        <v>427</v>
      </c>
      <c r="E180" s="87" t="s">
        <v>349</v>
      </c>
      <c r="F180" s="86" t="s">
        <v>9</v>
      </c>
      <c r="G180" s="79"/>
      <c r="H180" s="79"/>
      <c r="I180" s="79" t="s">
        <v>13</v>
      </c>
      <c r="J180" s="80">
        <f>IF(F180="Q1a",MucHoTro!$H$5,IF(F180="Q1b",MucHoTro!$H$6,IF(F180="Q2",MucHoTro!$H$7,IF(F180="Q3",MucHoTro!$H$8,IF(F180="Q4",MucHoTro!$H$9)))))</f>
        <v>1.2</v>
      </c>
      <c r="K180" s="78">
        <f>IF(G180="x",MucHoTro!$C$5,IF(H180="x",MucHoTro!$D$5,IF(I180="x",MucHoTro!$E$5)))</f>
        <v>1</v>
      </c>
      <c r="L180" s="81">
        <f t="shared" si="13"/>
        <v>1.2</v>
      </c>
      <c r="M180" s="82">
        <f t="shared" si="15"/>
        <v>2400000</v>
      </c>
      <c r="N180" s="87" t="s">
        <v>351</v>
      </c>
      <c r="O180" s="87"/>
      <c r="P180" s="87"/>
      <c r="Q180" s="87"/>
      <c r="R180" s="87"/>
      <c r="S180" s="82">
        <f t="shared" ref="S180:S182" si="17">M180</f>
        <v>2400000</v>
      </c>
      <c r="T180" s="82"/>
      <c r="U180" s="83"/>
    </row>
    <row r="181" spans="1:21" s="49" customFormat="1" ht="84.75" customHeight="1" x14ac:dyDescent="0.2">
      <c r="A181" s="78">
        <v>115</v>
      </c>
      <c r="B181" s="89" t="s">
        <v>151</v>
      </c>
      <c r="C181" s="91" t="s">
        <v>351</v>
      </c>
      <c r="D181" s="85" t="s">
        <v>448</v>
      </c>
      <c r="E181" s="87" t="s">
        <v>349</v>
      </c>
      <c r="F181" s="86" t="s">
        <v>9</v>
      </c>
      <c r="G181" s="79"/>
      <c r="H181" s="79"/>
      <c r="I181" s="79" t="s">
        <v>13</v>
      </c>
      <c r="J181" s="80">
        <f>IF(F181="Q1a",MucHoTro!$H$5,IF(F181="Q1b",MucHoTro!$H$6,IF(F181="Q2",MucHoTro!$H$7,IF(F181="Q3",MucHoTro!$H$8,IF(F181="Q4",MucHoTro!$H$9)))))</f>
        <v>1.2</v>
      </c>
      <c r="K181" s="78">
        <f>IF(G181="x",MucHoTro!$C$5,IF(H181="x",MucHoTro!$D$5,IF(I181="x",MucHoTro!$E$5)))</f>
        <v>1</v>
      </c>
      <c r="L181" s="81">
        <f t="shared" si="13"/>
        <v>1.2</v>
      </c>
      <c r="M181" s="82">
        <f t="shared" si="15"/>
        <v>2400000</v>
      </c>
      <c r="N181" s="87" t="s">
        <v>351</v>
      </c>
      <c r="O181" s="87"/>
      <c r="P181" s="87"/>
      <c r="Q181" s="87"/>
      <c r="R181" s="87"/>
      <c r="S181" s="82">
        <f t="shared" si="17"/>
        <v>2400000</v>
      </c>
      <c r="T181" s="82"/>
      <c r="U181" s="83"/>
    </row>
    <row r="182" spans="1:21" s="49" customFormat="1" ht="91.5" customHeight="1" x14ac:dyDescent="0.2">
      <c r="A182" s="78">
        <v>116</v>
      </c>
      <c r="B182" s="89" t="s">
        <v>137</v>
      </c>
      <c r="C182" s="77" t="s">
        <v>356</v>
      </c>
      <c r="D182" s="85" t="s">
        <v>438</v>
      </c>
      <c r="E182" s="85" t="s">
        <v>355</v>
      </c>
      <c r="F182" s="85" t="s">
        <v>9</v>
      </c>
      <c r="G182" s="79" t="s">
        <v>13</v>
      </c>
      <c r="H182" s="79"/>
      <c r="I182" s="79"/>
      <c r="J182" s="80">
        <f>IF(F182="Q1a",MucHoTro!$H$5,IF(F182="Q1b",MucHoTro!$H$6,IF(F182="Q2",MucHoTro!$H$7,IF(F182="Q3",MucHoTro!$H$8,IF(F182="Q4",MucHoTro!$H$9)))))</f>
        <v>1.2</v>
      </c>
      <c r="K182" s="78">
        <f>IF(G182="x",MucHoTro!$C$5,IF(H182="x",MucHoTro!$D$5,IF(I182="x",MucHoTro!$E$5)))</f>
        <v>1.5</v>
      </c>
      <c r="L182" s="81">
        <f t="shared" si="13"/>
        <v>1.7999999999999998</v>
      </c>
      <c r="M182" s="82">
        <f t="shared" si="15"/>
        <v>3599999.9999999995</v>
      </c>
      <c r="N182" s="85" t="s">
        <v>356</v>
      </c>
      <c r="O182" s="85"/>
      <c r="P182" s="85"/>
      <c r="Q182" s="85"/>
      <c r="R182" s="85"/>
      <c r="S182" s="82">
        <f t="shared" si="17"/>
        <v>3599999.9999999995</v>
      </c>
      <c r="T182" s="82"/>
      <c r="U182" s="83"/>
    </row>
    <row r="183" spans="1:21" s="23" customFormat="1" ht="56.25" x14ac:dyDescent="0.2">
      <c r="A183" s="180">
        <v>117</v>
      </c>
      <c r="B183" s="225" t="s">
        <v>131</v>
      </c>
      <c r="C183" s="203" t="s">
        <v>474</v>
      </c>
      <c r="D183" s="182" t="s">
        <v>434</v>
      </c>
      <c r="E183" s="85" t="s">
        <v>355</v>
      </c>
      <c r="F183" s="193" t="s">
        <v>43</v>
      </c>
      <c r="G183" s="79" t="s">
        <v>13</v>
      </c>
      <c r="H183" s="79"/>
      <c r="I183" s="79"/>
      <c r="J183" s="196">
        <f>IF(F183="Q1a",MucHoTro!$H$5,IF(F183="Q1b",MucHoTro!$H$6,IF(F183="Q2",MucHoTro!$H$7,IF(F183="Q3",MucHoTro!$H$8,IF(F183="Q4",MucHoTro!$H$9)))))</f>
        <v>2.23</v>
      </c>
      <c r="K183" s="180">
        <f>IF(G183="x",MucHoTro!$C$5,IF(H183="x",MucHoTro!$D$5,IF(I183="x",MucHoTro!$E$5)))</f>
        <v>1.5</v>
      </c>
      <c r="L183" s="200">
        <f t="shared" si="13"/>
        <v>3.3449999999999998</v>
      </c>
      <c r="M183" s="178">
        <f t="shared" si="15"/>
        <v>6689999.9999999991</v>
      </c>
      <c r="N183" s="85" t="s">
        <v>356</v>
      </c>
      <c r="O183" s="182">
        <v>2</v>
      </c>
      <c r="P183" s="85" t="s">
        <v>13</v>
      </c>
      <c r="Q183" s="85"/>
      <c r="R183" s="85"/>
      <c r="S183" s="82">
        <f>M183*0.3+M183*0.7/O183</f>
        <v>4348499.9999999991</v>
      </c>
      <c r="T183" s="82"/>
      <c r="U183" s="83"/>
    </row>
    <row r="184" spans="1:21" s="23" customFormat="1" ht="56.25" x14ac:dyDescent="0.2">
      <c r="A184" s="181"/>
      <c r="B184" s="233"/>
      <c r="C184" s="204"/>
      <c r="D184" s="183"/>
      <c r="E184" s="85" t="s">
        <v>355</v>
      </c>
      <c r="F184" s="195"/>
      <c r="G184" s="79"/>
      <c r="H184" s="79"/>
      <c r="I184" s="79"/>
      <c r="J184" s="198"/>
      <c r="K184" s="181"/>
      <c r="L184" s="202"/>
      <c r="M184" s="179"/>
      <c r="N184" s="85" t="s">
        <v>358</v>
      </c>
      <c r="O184" s="183"/>
      <c r="P184" s="85"/>
      <c r="Q184" s="85"/>
      <c r="R184" s="85" t="s">
        <v>13</v>
      </c>
      <c r="S184" s="82">
        <f>M183*0.7/O183</f>
        <v>2341499.9999999995</v>
      </c>
      <c r="T184" s="82"/>
      <c r="U184" s="83"/>
    </row>
    <row r="185" spans="1:21" s="24" customFormat="1" ht="30.75" customHeight="1" x14ac:dyDescent="0.2">
      <c r="A185" s="137"/>
      <c r="B185" s="97" t="s">
        <v>16</v>
      </c>
      <c r="C185" s="138"/>
      <c r="D185" s="138"/>
      <c r="E185" s="142"/>
      <c r="F185" s="137"/>
      <c r="G185" s="137"/>
      <c r="H185" s="137"/>
      <c r="I185" s="137"/>
      <c r="J185" s="137"/>
      <c r="K185" s="137"/>
      <c r="L185" s="137"/>
      <c r="M185" s="137"/>
      <c r="N185" s="138"/>
      <c r="O185" s="138"/>
      <c r="P185" s="138"/>
      <c r="Q185" s="138"/>
      <c r="R185" s="138"/>
      <c r="S185" s="140">
        <f>SUM(S3:S184)</f>
        <v>403000000</v>
      </c>
      <c r="T185" s="137"/>
      <c r="U185" s="139"/>
    </row>
    <row r="186" spans="1:21" s="24" customFormat="1" ht="19.5" customHeight="1" x14ac:dyDescent="0.2">
      <c r="A186" s="192" t="s">
        <v>598</v>
      </c>
      <c r="B186" s="192"/>
      <c r="C186" s="192"/>
      <c r="D186" s="192"/>
      <c r="E186" s="192"/>
      <c r="F186" s="192"/>
      <c r="G186" s="192"/>
      <c r="H186" s="192"/>
      <c r="I186" s="192"/>
      <c r="J186" s="192"/>
      <c r="K186" s="192"/>
      <c r="L186" s="192"/>
      <c r="M186" s="192"/>
      <c r="N186" s="192"/>
      <c r="O186" s="192"/>
      <c r="P186" s="192"/>
      <c r="Q186" s="192"/>
      <c r="R186" s="192"/>
      <c r="S186" s="192"/>
      <c r="T186" s="145"/>
      <c r="U186" s="146"/>
    </row>
    <row r="187" spans="1:21" s="24" customFormat="1" ht="19.5" customHeight="1" x14ac:dyDescent="0.2">
      <c r="A187" s="147"/>
      <c r="B187" s="147"/>
      <c r="C187" s="147"/>
      <c r="D187" s="147"/>
      <c r="E187" s="147"/>
      <c r="F187" s="147"/>
      <c r="G187" s="147"/>
      <c r="H187" s="147"/>
      <c r="I187" s="147"/>
      <c r="J187" s="147"/>
      <c r="K187" s="147"/>
      <c r="L187" s="147"/>
      <c r="M187" s="147"/>
      <c r="N187" s="147"/>
      <c r="O187" s="147"/>
      <c r="P187" s="147"/>
      <c r="Q187" s="147"/>
      <c r="R187" s="147"/>
      <c r="S187" s="147"/>
      <c r="T187" s="145"/>
      <c r="U187" s="146"/>
    </row>
    <row r="188" spans="1:21" s="24" customFormat="1" ht="20.100000000000001" customHeight="1" x14ac:dyDescent="0.2">
      <c r="A188" s="32"/>
      <c r="B188" s="190" t="s">
        <v>599</v>
      </c>
      <c r="C188" s="190"/>
      <c r="D188" s="190" t="s">
        <v>600</v>
      </c>
      <c r="E188" s="190"/>
      <c r="F188" s="190"/>
      <c r="G188" s="190"/>
      <c r="H188" s="190"/>
      <c r="I188" s="190"/>
      <c r="J188" s="190"/>
      <c r="K188" s="191" t="s">
        <v>601</v>
      </c>
      <c r="L188" s="191"/>
      <c r="M188" s="191"/>
      <c r="N188" s="191"/>
      <c r="O188" s="148"/>
      <c r="P188" s="190" t="s">
        <v>602</v>
      </c>
      <c r="Q188" s="190"/>
      <c r="R188" s="190"/>
      <c r="S188" s="190"/>
      <c r="T188" s="32"/>
    </row>
    <row r="189" spans="1:21" s="24" customFormat="1" ht="20.100000000000001" customHeight="1" x14ac:dyDescent="0.2">
      <c r="B189" s="25"/>
      <c r="C189" s="25"/>
      <c r="D189" s="25"/>
      <c r="E189" s="143"/>
      <c r="N189" s="25"/>
      <c r="O189" s="25"/>
      <c r="P189" s="25"/>
      <c r="Q189" s="25"/>
      <c r="R189" s="25"/>
      <c r="S189" s="92"/>
    </row>
    <row r="190" spans="1:21" s="24" customFormat="1" ht="20.100000000000001" customHeight="1" x14ac:dyDescent="0.2">
      <c r="B190" s="25"/>
      <c r="C190" s="25"/>
      <c r="D190" s="25"/>
      <c r="E190" s="143"/>
      <c r="N190" s="25"/>
      <c r="O190" s="25"/>
      <c r="P190" s="25"/>
      <c r="Q190" s="25"/>
      <c r="R190" s="25"/>
      <c r="S190" s="92"/>
    </row>
    <row r="191" spans="1:21" s="24" customFormat="1" ht="20.100000000000001" customHeight="1" x14ac:dyDescent="0.2">
      <c r="E191" s="144"/>
      <c r="S191" s="90"/>
    </row>
    <row r="192" spans="1:21" s="24" customFormat="1" ht="20.100000000000001" customHeight="1" x14ac:dyDescent="0.2">
      <c r="E192" s="144"/>
      <c r="S192" s="90"/>
    </row>
    <row r="193" spans="5:19" s="24" customFormat="1" ht="20.100000000000001" customHeight="1" x14ac:dyDescent="0.2">
      <c r="E193" s="144"/>
      <c r="S193" s="90"/>
    </row>
    <row r="194" spans="5:19" s="24" customFormat="1" ht="20.100000000000001" customHeight="1" x14ac:dyDescent="0.2">
      <c r="E194" s="144"/>
      <c r="S194" s="90"/>
    </row>
    <row r="195" spans="5:19" s="24" customFormat="1" ht="20.100000000000001" customHeight="1" x14ac:dyDescent="0.2">
      <c r="E195" s="144"/>
      <c r="S195" s="90"/>
    </row>
    <row r="196" spans="5:19" s="24" customFormat="1" ht="20.100000000000001" customHeight="1" x14ac:dyDescent="0.2">
      <c r="E196" s="144"/>
      <c r="S196" s="90"/>
    </row>
    <row r="197" spans="5:19" s="24" customFormat="1" ht="20.100000000000001" customHeight="1" x14ac:dyDescent="0.2">
      <c r="E197" s="144"/>
      <c r="S197" s="90"/>
    </row>
    <row r="198" spans="5:19" s="24" customFormat="1" ht="20.100000000000001" customHeight="1" x14ac:dyDescent="0.2">
      <c r="E198" s="144"/>
      <c r="S198" s="90"/>
    </row>
    <row r="199" spans="5:19" s="24" customFormat="1" ht="20.100000000000001" customHeight="1" x14ac:dyDescent="0.2">
      <c r="E199" s="144"/>
      <c r="S199" s="90"/>
    </row>
    <row r="200" spans="5:19" s="24" customFormat="1" ht="20.100000000000001" customHeight="1" x14ac:dyDescent="0.2">
      <c r="E200" s="144"/>
      <c r="S200" s="90"/>
    </row>
    <row r="201" spans="5:19" s="24" customFormat="1" ht="20.100000000000001" customHeight="1" x14ac:dyDescent="0.2">
      <c r="E201" s="144"/>
      <c r="S201" s="90"/>
    </row>
    <row r="202" spans="5:19" s="24" customFormat="1" ht="20.100000000000001" customHeight="1" x14ac:dyDescent="0.2">
      <c r="E202" s="144"/>
      <c r="S202" s="90"/>
    </row>
    <row r="203" spans="5:19" s="24" customFormat="1" ht="20.100000000000001" customHeight="1" x14ac:dyDescent="0.2">
      <c r="E203" s="144"/>
      <c r="S203" s="90"/>
    </row>
    <row r="204" spans="5:19" s="24" customFormat="1" ht="20.100000000000001" customHeight="1" x14ac:dyDescent="0.2">
      <c r="E204" s="144"/>
      <c r="S204" s="90"/>
    </row>
    <row r="205" spans="5:19" s="24" customFormat="1" ht="20.100000000000001" customHeight="1" x14ac:dyDescent="0.2">
      <c r="E205" s="144"/>
      <c r="S205" s="90"/>
    </row>
    <row r="206" spans="5:19" s="24" customFormat="1" ht="20.100000000000001" customHeight="1" x14ac:dyDescent="0.2">
      <c r="E206" s="144"/>
      <c r="S206" s="90"/>
    </row>
    <row r="207" spans="5:19" s="24" customFormat="1" ht="20.100000000000001" customHeight="1" x14ac:dyDescent="0.2">
      <c r="E207" s="144"/>
      <c r="S207" s="90"/>
    </row>
    <row r="208" spans="5:19" s="24" customFormat="1" ht="20.100000000000001" customHeight="1" x14ac:dyDescent="0.2">
      <c r="E208" s="144"/>
      <c r="S208" s="90"/>
    </row>
    <row r="209" spans="5:19" s="24" customFormat="1" ht="20.100000000000001" customHeight="1" x14ac:dyDescent="0.2">
      <c r="E209" s="144"/>
      <c r="S209" s="90"/>
    </row>
    <row r="210" spans="5:19" s="24" customFormat="1" ht="20.100000000000001" customHeight="1" x14ac:dyDescent="0.2">
      <c r="E210" s="144"/>
      <c r="S210" s="90"/>
    </row>
    <row r="211" spans="5:19" s="24" customFormat="1" ht="20.100000000000001" customHeight="1" x14ac:dyDescent="0.2">
      <c r="E211" s="144"/>
      <c r="S211" s="90"/>
    </row>
    <row r="212" spans="5:19" s="24" customFormat="1" ht="20.100000000000001" customHeight="1" x14ac:dyDescent="0.2">
      <c r="E212" s="144"/>
      <c r="S212" s="90"/>
    </row>
    <row r="213" spans="5:19" s="24" customFormat="1" ht="20.100000000000001" customHeight="1" x14ac:dyDescent="0.2">
      <c r="E213" s="144"/>
      <c r="S213" s="90"/>
    </row>
    <row r="214" spans="5:19" s="24" customFormat="1" ht="20.100000000000001" customHeight="1" x14ac:dyDescent="0.2">
      <c r="E214" s="144"/>
      <c r="S214" s="90"/>
    </row>
    <row r="215" spans="5:19" s="24" customFormat="1" ht="20.100000000000001" customHeight="1" x14ac:dyDescent="0.2">
      <c r="E215" s="144"/>
      <c r="S215" s="90"/>
    </row>
    <row r="216" spans="5:19" s="24" customFormat="1" ht="20.100000000000001" customHeight="1" x14ac:dyDescent="0.2">
      <c r="E216" s="144"/>
      <c r="S216" s="90"/>
    </row>
    <row r="217" spans="5:19" s="24" customFormat="1" ht="20.100000000000001" customHeight="1" x14ac:dyDescent="0.2">
      <c r="E217" s="144"/>
      <c r="S217" s="90"/>
    </row>
    <row r="218" spans="5:19" s="24" customFormat="1" ht="20.100000000000001" customHeight="1" x14ac:dyDescent="0.2">
      <c r="E218" s="144"/>
      <c r="S218" s="90"/>
    </row>
    <row r="219" spans="5:19" s="24" customFormat="1" ht="20.100000000000001" customHeight="1" x14ac:dyDescent="0.2">
      <c r="E219" s="144"/>
      <c r="S219" s="90"/>
    </row>
    <row r="220" spans="5:19" s="24" customFormat="1" ht="20.100000000000001" customHeight="1" x14ac:dyDescent="0.2">
      <c r="E220" s="144"/>
      <c r="S220" s="90"/>
    </row>
    <row r="221" spans="5:19" s="24" customFormat="1" ht="20.100000000000001" customHeight="1" x14ac:dyDescent="0.2">
      <c r="E221" s="144"/>
      <c r="S221" s="90"/>
    </row>
    <row r="222" spans="5:19" s="24" customFormat="1" ht="20.100000000000001" customHeight="1" x14ac:dyDescent="0.2">
      <c r="E222" s="144"/>
      <c r="S222" s="90"/>
    </row>
    <row r="223" spans="5:19" s="24" customFormat="1" ht="20.100000000000001" customHeight="1" x14ac:dyDescent="0.2">
      <c r="E223" s="144"/>
      <c r="S223" s="90"/>
    </row>
    <row r="224" spans="5:19" s="24" customFormat="1" ht="20.100000000000001" customHeight="1" x14ac:dyDescent="0.2">
      <c r="E224" s="144"/>
      <c r="S224" s="90"/>
    </row>
    <row r="225" spans="5:19" s="24" customFormat="1" ht="20.100000000000001" customHeight="1" x14ac:dyDescent="0.2">
      <c r="E225" s="144"/>
      <c r="S225" s="90"/>
    </row>
    <row r="226" spans="5:19" s="24" customFormat="1" ht="20.100000000000001" customHeight="1" x14ac:dyDescent="0.2">
      <c r="E226" s="144"/>
      <c r="S226" s="90"/>
    </row>
    <row r="227" spans="5:19" s="24" customFormat="1" ht="20.100000000000001" customHeight="1" x14ac:dyDescent="0.2">
      <c r="E227" s="144"/>
      <c r="S227" s="90"/>
    </row>
    <row r="228" spans="5:19" s="24" customFormat="1" ht="20.100000000000001" customHeight="1" x14ac:dyDescent="0.2">
      <c r="E228" s="144"/>
      <c r="S228" s="90"/>
    </row>
    <row r="229" spans="5:19" s="24" customFormat="1" ht="20.100000000000001" customHeight="1" x14ac:dyDescent="0.2">
      <c r="E229" s="144"/>
      <c r="S229" s="90"/>
    </row>
    <row r="230" spans="5:19" s="24" customFormat="1" ht="20.100000000000001" customHeight="1" x14ac:dyDescent="0.2">
      <c r="E230" s="144"/>
      <c r="S230" s="90"/>
    </row>
    <row r="231" spans="5:19" s="24" customFormat="1" ht="20.100000000000001" customHeight="1" x14ac:dyDescent="0.2">
      <c r="E231" s="144"/>
      <c r="S231" s="90"/>
    </row>
    <row r="232" spans="5:19" s="24" customFormat="1" ht="20.100000000000001" customHeight="1" x14ac:dyDescent="0.2">
      <c r="E232" s="144"/>
      <c r="S232" s="90"/>
    </row>
    <row r="233" spans="5:19" s="24" customFormat="1" ht="20.100000000000001" customHeight="1" x14ac:dyDescent="0.2">
      <c r="E233" s="144"/>
      <c r="S233" s="90"/>
    </row>
    <row r="234" spans="5:19" s="24" customFormat="1" ht="20.100000000000001" customHeight="1" x14ac:dyDescent="0.2">
      <c r="E234" s="144"/>
      <c r="S234" s="90"/>
    </row>
    <row r="235" spans="5:19" s="24" customFormat="1" ht="20.100000000000001" customHeight="1" x14ac:dyDescent="0.2">
      <c r="E235" s="144"/>
      <c r="S235" s="90"/>
    </row>
    <row r="236" spans="5:19" s="24" customFormat="1" ht="20.100000000000001" customHeight="1" x14ac:dyDescent="0.2">
      <c r="E236" s="144"/>
      <c r="S236" s="90"/>
    </row>
    <row r="237" spans="5:19" s="24" customFormat="1" ht="20.100000000000001" customHeight="1" x14ac:dyDescent="0.2">
      <c r="E237" s="144"/>
      <c r="S237" s="90"/>
    </row>
    <row r="238" spans="5:19" s="24" customFormat="1" ht="20.100000000000001" customHeight="1" x14ac:dyDescent="0.2">
      <c r="E238" s="144"/>
      <c r="S238" s="90"/>
    </row>
    <row r="239" spans="5:19" s="24" customFormat="1" ht="20.100000000000001" customHeight="1" x14ac:dyDescent="0.2">
      <c r="E239" s="144"/>
      <c r="S239" s="90"/>
    </row>
    <row r="240" spans="5:19" s="24" customFormat="1" ht="20.100000000000001" customHeight="1" x14ac:dyDescent="0.2">
      <c r="E240" s="144"/>
      <c r="S240" s="90"/>
    </row>
    <row r="241" spans="5:19" s="24" customFormat="1" ht="20.100000000000001" customHeight="1" x14ac:dyDescent="0.2">
      <c r="E241" s="144"/>
      <c r="S241" s="90"/>
    </row>
    <row r="242" spans="5:19" s="24" customFormat="1" ht="20.100000000000001" customHeight="1" x14ac:dyDescent="0.2">
      <c r="E242" s="144"/>
      <c r="S242" s="90"/>
    </row>
    <row r="243" spans="5:19" s="24" customFormat="1" ht="20.100000000000001" customHeight="1" x14ac:dyDescent="0.2">
      <c r="E243" s="144"/>
      <c r="S243" s="90"/>
    </row>
    <row r="244" spans="5:19" s="24" customFormat="1" ht="20.100000000000001" customHeight="1" x14ac:dyDescent="0.2">
      <c r="E244" s="144"/>
      <c r="S244" s="90"/>
    </row>
    <row r="245" spans="5:19" s="24" customFormat="1" ht="20.100000000000001" customHeight="1" x14ac:dyDescent="0.2">
      <c r="E245" s="144"/>
      <c r="S245" s="90"/>
    </row>
    <row r="246" spans="5:19" s="24" customFormat="1" ht="20.100000000000001" customHeight="1" x14ac:dyDescent="0.2">
      <c r="E246" s="144"/>
      <c r="S246" s="90"/>
    </row>
    <row r="247" spans="5:19" s="24" customFormat="1" ht="20.100000000000001" customHeight="1" x14ac:dyDescent="0.2">
      <c r="E247" s="144"/>
      <c r="S247" s="90"/>
    </row>
    <row r="248" spans="5:19" s="24" customFormat="1" ht="20.100000000000001" customHeight="1" x14ac:dyDescent="0.2">
      <c r="E248" s="144"/>
      <c r="S248" s="90"/>
    </row>
    <row r="249" spans="5:19" s="24" customFormat="1" ht="20.100000000000001" customHeight="1" x14ac:dyDescent="0.2">
      <c r="E249" s="144"/>
      <c r="S249" s="90"/>
    </row>
    <row r="250" spans="5:19" s="24" customFormat="1" ht="20.100000000000001" customHeight="1" x14ac:dyDescent="0.2">
      <c r="E250" s="144"/>
      <c r="S250" s="90"/>
    </row>
    <row r="251" spans="5:19" s="24" customFormat="1" ht="20.100000000000001" customHeight="1" x14ac:dyDescent="0.2">
      <c r="E251" s="144"/>
      <c r="S251" s="90"/>
    </row>
    <row r="252" spans="5:19" s="24" customFormat="1" ht="20.100000000000001" customHeight="1" x14ac:dyDescent="0.2">
      <c r="E252" s="144"/>
      <c r="S252" s="90"/>
    </row>
    <row r="253" spans="5:19" s="24" customFormat="1" ht="20.100000000000001" customHeight="1" x14ac:dyDescent="0.2">
      <c r="E253" s="144"/>
      <c r="S253" s="90"/>
    </row>
    <row r="254" spans="5:19" s="24" customFormat="1" ht="20.100000000000001" customHeight="1" x14ac:dyDescent="0.2">
      <c r="E254" s="144"/>
      <c r="S254" s="90"/>
    </row>
    <row r="255" spans="5:19" s="24" customFormat="1" ht="20.100000000000001" customHeight="1" x14ac:dyDescent="0.2">
      <c r="E255" s="144"/>
      <c r="S255" s="90"/>
    </row>
    <row r="256" spans="5:19" s="24" customFormat="1" ht="20.100000000000001" customHeight="1" x14ac:dyDescent="0.2">
      <c r="E256" s="144"/>
      <c r="S256" s="90"/>
    </row>
    <row r="257" spans="5:19" s="24" customFormat="1" ht="20.100000000000001" customHeight="1" x14ac:dyDescent="0.2">
      <c r="E257" s="144"/>
      <c r="S257" s="90"/>
    </row>
    <row r="258" spans="5:19" s="24" customFormat="1" ht="20.100000000000001" customHeight="1" x14ac:dyDescent="0.2">
      <c r="E258" s="144"/>
      <c r="S258" s="90"/>
    </row>
    <row r="259" spans="5:19" s="24" customFormat="1" ht="20.100000000000001" customHeight="1" x14ac:dyDescent="0.2">
      <c r="E259" s="144"/>
      <c r="S259" s="90"/>
    </row>
    <row r="260" spans="5:19" s="24" customFormat="1" ht="20.100000000000001" customHeight="1" x14ac:dyDescent="0.2">
      <c r="E260" s="144"/>
      <c r="S260" s="90"/>
    </row>
    <row r="261" spans="5:19" s="24" customFormat="1" ht="20.100000000000001" customHeight="1" x14ac:dyDescent="0.2">
      <c r="E261" s="144"/>
      <c r="S261" s="90"/>
    </row>
    <row r="262" spans="5:19" s="24" customFormat="1" ht="20.100000000000001" customHeight="1" x14ac:dyDescent="0.2">
      <c r="E262" s="144"/>
      <c r="S262" s="90"/>
    </row>
    <row r="263" spans="5:19" s="24" customFormat="1" ht="20.100000000000001" customHeight="1" x14ac:dyDescent="0.2">
      <c r="E263" s="144"/>
      <c r="S263" s="90"/>
    </row>
    <row r="264" spans="5:19" s="24" customFormat="1" ht="20.100000000000001" customHeight="1" x14ac:dyDescent="0.2">
      <c r="E264" s="144"/>
      <c r="S264" s="90"/>
    </row>
    <row r="265" spans="5:19" s="24" customFormat="1" ht="20.100000000000001" customHeight="1" x14ac:dyDescent="0.2">
      <c r="E265" s="144"/>
      <c r="S265" s="90"/>
    </row>
    <row r="266" spans="5:19" s="24" customFormat="1" ht="20.100000000000001" customHeight="1" x14ac:dyDescent="0.2">
      <c r="E266" s="144"/>
      <c r="S266" s="90"/>
    </row>
    <row r="267" spans="5:19" s="24" customFormat="1" ht="20.100000000000001" customHeight="1" x14ac:dyDescent="0.2">
      <c r="E267" s="144"/>
      <c r="S267" s="90"/>
    </row>
    <row r="268" spans="5:19" s="24" customFormat="1" ht="20.100000000000001" customHeight="1" x14ac:dyDescent="0.2">
      <c r="E268" s="144"/>
      <c r="S268" s="90"/>
    </row>
    <row r="269" spans="5:19" s="24" customFormat="1" ht="20.100000000000001" customHeight="1" x14ac:dyDescent="0.2">
      <c r="E269" s="144"/>
      <c r="S269" s="90"/>
    </row>
    <row r="270" spans="5:19" s="24" customFormat="1" ht="20.100000000000001" customHeight="1" x14ac:dyDescent="0.2">
      <c r="E270" s="144"/>
      <c r="S270" s="90"/>
    </row>
    <row r="271" spans="5:19" s="24" customFormat="1" ht="20.100000000000001" customHeight="1" x14ac:dyDescent="0.2">
      <c r="S271" s="90"/>
    </row>
    <row r="272" spans="5:19" s="24" customFormat="1" ht="20.100000000000001" customHeight="1" x14ac:dyDescent="0.2">
      <c r="S272" s="90"/>
    </row>
    <row r="273" spans="19:19" s="24" customFormat="1" ht="20.100000000000001" customHeight="1" x14ac:dyDescent="0.2">
      <c r="S273" s="90"/>
    </row>
    <row r="274" spans="19:19" s="24" customFormat="1" ht="20.100000000000001" customHeight="1" x14ac:dyDescent="0.2">
      <c r="S274" s="90"/>
    </row>
    <row r="275" spans="19:19" s="24" customFormat="1" ht="20.100000000000001" customHeight="1" x14ac:dyDescent="0.2">
      <c r="S275" s="90"/>
    </row>
    <row r="276" spans="19:19" s="24" customFormat="1" ht="20.100000000000001" customHeight="1" x14ac:dyDescent="0.2">
      <c r="S276" s="90"/>
    </row>
    <row r="277" spans="19:19" s="24" customFormat="1" ht="20.100000000000001" customHeight="1" x14ac:dyDescent="0.2">
      <c r="S277" s="90"/>
    </row>
    <row r="278" spans="19:19" s="24" customFormat="1" ht="20.100000000000001" customHeight="1" x14ac:dyDescent="0.2">
      <c r="S278" s="90"/>
    </row>
    <row r="279" spans="19:19" s="24" customFormat="1" ht="20.100000000000001" customHeight="1" x14ac:dyDescent="0.2">
      <c r="S279" s="90"/>
    </row>
    <row r="280" spans="19:19" s="24" customFormat="1" ht="20.100000000000001" customHeight="1" x14ac:dyDescent="0.2">
      <c r="S280" s="90"/>
    </row>
    <row r="281" spans="19:19" s="24" customFormat="1" ht="20.100000000000001" customHeight="1" x14ac:dyDescent="0.2">
      <c r="S281" s="90"/>
    </row>
    <row r="282" spans="19:19" s="24" customFormat="1" ht="20.100000000000001" customHeight="1" x14ac:dyDescent="0.2">
      <c r="S282" s="90"/>
    </row>
    <row r="283" spans="19:19" s="24" customFormat="1" ht="20.100000000000001" customHeight="1" x14ac:dyDescent="0.2">
      <c r="S283" s="90"/>
    </row>
    <row r="284" spans="19:19" s="24" customFormat="1" ht="20.100000000000001" customHeight="1" x14ac:dyDescent="0.2">
      <c r="S284" s="90"/>
    </row>
    <row r="285" spans="19:19" s="24" customFormat="1" ht="20.100000000000001" customHeight="1" x14ac:dyDescent="0.2">
      <c r="S285" s="90"/>
    </row>
    <row r="286" spans="19:19" s="24" customFormat="1" ht="20.100000000000001" customHeight="1" x14ac:dyDescent="0.2">
      <c r="S286" s="90"/>
    </row>
    <row r="287" spans="19:19" s="24" customFormat="1" ht="20.100000000000001" customHeight="1" x14ac:dyDescent="0.2">
      <c r="S287" s="90"/>
    </row>
    <row r="288" spans="19:19" s="24" customFormat="1" ht="20.100000000000001" customHeight="1" x14ac:dyDescent="0.2">
      <c r="S288" s="90"/>
    </row>
    <row r="289" spans="19:19" s="24" customFormat="1" ht="20.100000000000001" customHeight="1" x14ac:dyDescent="0.2">
      <c r="S289" s="90"/>
    </row>
    <row r="290" spans="19:19" s="24" customFormat="1" ht="20.100000000000001" customHeight="1" x14ac:dyDescent="0.2">
      <c r="S290" s="90"/>
    </row>
    <row r="291" spans="19:19" s="24" customFormat="1" ht="20.100000000000001" customHeight="1" x14ac:dyDescent="0.2">
      <c r="S291" s="90"/>
    </row>
    <row r="292" spans="19:19" s="24" customFormat="1" ht="20.100000000000001" customHeight="1" x14ac:dyDescent="0.2">
      <c r="S292" s="90"/>
    </row>
    <row r="293" spans="19:19" s="24" customFormat="1" ht="20.100000000000001" customHeight="1" x14ac:dyDescent="0.2">
      <c r="S293" s="90"/>
    </row>
    <row r="294" spans="19:19" s="24" customFormat="1" ht="20.100000000000001" customHeight="1" x14ac:dyDescent="0.2">
      <c r="S294" s="90"/>
    </row>
    <row r="295" spans="19:19" s="24" customFormat="1" ht="20.100000000000001" customHeight="1" x14ac:dyDescent="0.2">
      <c r="S295" s="90"/>
    </row>
    <row r="296" spans="19:19" s="24" customFormat="1" ht="20.100000000000001" customHeight="1" x14ac:dyDescent="0.2">
      <c r="S296" s="90"/>
    </row>
    <row r="297" spans="19:19" s="24" customFormat="1" ht="20.100000000000001" customHeight="1" x14ac:dyDescent="0.2">
      <c r="S297" s="90"/>
    </row>
    <row r="298" spans="19:19" s="24" customFormat="1" ht="20.100000000000001" customHeight="1" x14ac:dyDescent="0.2">
      <c r="S298" s="90"/>
    </row>
    <row r="299" spans="19:19" s="24" customFormat="1" ht="20.100000000000001" customHeight="1" x14ac:dyDescent="0.2">
      <c r="S299" s="90"/>
    </row>
    <row r="300" spans="19:19" s="24" customFormat="1" ht="20.100000000000001" customHeight="1" x14ac:dyDescent="0.2">
      <c r="S300" s="90"/>
    </row>
    <row r="301" spans="19:19" s="24" customFormat="1" ht="20.100000000000001" customHeight="1" x14ac:dyDescent="0.2">
      <c r="S301" s="90"/>
    </row>
    <row r="302" spans="19:19" s="24" customFormat="1" ht="20.100000000000001" customHeight="1" x14ac:dyDescent="0.2">
      <c r="S302" s="90"/>
    </row>
    <row r="303" spans="19:19" s="24" customFormat="1" ht="20.100000000000001" customHeight="1" x14ac:dyDescent="0.2">
      <c r="S303" s="90"/>
    </row>
    <row r="304" spans="19:19" s="24" customFormat="1" ht="20.100000000000001" customHeight="1" x14ac:dyDescent="0.2">
      <c r="S304" s="90"/>
    </row>
    <row r="305" spans="19:19" s="24" customFormat="1" ht="20.100000000000001" customHeight="1" x14ac:dyDescent="0.2">
      <c r="S305" s="90"/>
    </row>
    <row r="306" spans="19:19" s="24" customFormat="1" ht="20.100000000000001" customHeight="1" x14ac:dyDescent="0.2">
      <c r="S306" s="90"/>
    </row>
    <row r="307" spans="19:19" s="24" customFormat="1" ht="20.100000000000001" customHeight="1" x14ac:dyDescent="0.2">
      <c r="S307" s="90"/>
    </row>
    <row r="308" spans="19:19" s="24" customFormat="1" ht="20.100000000000001" customHeight="1" x14ac:dyDescent="0.2">
      <c r="S308" s="90"/>
    </row>
    <row r="309" spans="19:19" s="24" customFormat="1" ht="20.100000000000001" customHeight="1" x14ac:dyDescent="0.2">
      <c r="S309" s="90"/>
    </row>
    <row r="310" spans="19:19" s="24" customFormat="1" ht="20.100000000000001" customHeight="1" x14ac:dyDescent="0.2">
      <c r="S310" s="90"/>
    </row>
    <row r="311" spans="19:19" s="24" customFormat="1" ht="20.100000000000001" customHeight="1" x14ac:dyDescent="0.2">
      <c r="S311" s="90"/>
    </row>
    <row r="312" spans="19:19" s="24" customFormat="1" ht="20.100000000000001" customHeight="1" x14ac:dyDescent="0.2">
      <c r="S312" s="90"/>
    </row>
    <row r="313" spans="19:19" s="24" customFormat="1" ht="20.100000000000001" customHeight="1" x14ac:dyDescent="0.2">
      <c r="S313" s="90"/>
    </row>
    <row r="314" spans="19:19" s="24" customFormat="1" ht="20.100000000000001" customHeight="1" x14ac:dyDescent="0.2">
      <c r="S314" s="90"/>
    </row>
    <row r="315" spans="19:19" s="24" customFormat="1" ht="20.100000000000001" customHeight="1" x14ac:dyDescent="0.2">
      <c r="S315" s="90"/>
    </row>
    <row r="316" spans="19:19" s="24" customFormat="1" ht="20.100000000000001" customHeight="1" x14ac:dyDescent="0.2">
      <c r="S316" s="90"/>
    </row>
    <row r="317" spans="19:19" s="24" customFormat="1" ht="20.100000000000001" customHeight="1" x14ac:dyDescent="0.2">
      <c r="S317" s="90"/>
    </row>
    <row r="318" spans="19:19" s="24" customFormat="1" ht="20.100000000000001" customHeight="1" x14ac:dyDescent="0.2">
      <c r="S318" s="90"/>
    </row>
    <row r="319" spans="19:19" s="24" customFormat="1" ht="20.100000000000001" customHeight="1" x14ac:dyDescent="0.2">
      <c r="S319" s="90"/>
    </row>
    <row r="320" spans="19:19" s="24" customFormat="1" ht="20.100000000000001" customHeight="1" x14ac:dyDescent="0.2">
      <c r="S320" s="90"/>
    </row>
    <row r="321" spans="19:19" s="24" customFormat="1" ht="20.100000000000001" customHeight="1" x14ac:dyDescent="0.2">
      <c r="S321" s="90"/>
    </row>
    <row r="322" spans="19:19" s="24" customFormat="1" ht="20.100000000000001" customHeight="1" x14ac:dyDescent="0.2">
      <c r="S322" s="90"/>
    </row>
    <row r="323" spans="19:19" s="24" customFormat="1" ht="20.100000000000001" customHeight="1" x14ac:dyDescent="0.2">
      <c r="S323" s="90"/>
    </row>
    <row r="324" spans="19:19" s="24" customFormat="1" ht="20.100000000000001" customHeight="1" x14ac:dyDescent="0.2">
      <c r="S324" s="90"/>
    </row>
    <row r="325" spans="19:19" s="24" customFormat="1" ht="20.100000000000001" customHeight="1" x14ac:dyDescent="0.2">
      <c r="S325" s="90"/>
    </row>
    <row r="326" spans="19:19" s="24" customFormat="1" ht="20.100000000000001" customHeight="1" x14ac:dyDescent="0.2">
      <c r="S326" s="90"/>
    </row>
    <row r="327" spans="19:19" s="24" customFormat="1" ht="20.100000000000001" customHeight="1" x14ac:dyDescent="0.2">
      <c r="S327" s="90"/>
    </row>
    <row r="328" spans="19:19" s="24" customFormat="1" ht="20.100000000000001" customHeight="1" x14ac:dyDescent="0.2">
      <c r="S328" s="90"/>
    </row>
    <row r="329" spans="19:19" s="24" customFormat="1" ht="20.100000000000001" customHeight="1" x14ac:dyDescent="0.2">
      <c r="S329" s="90"/>
    </row>
    <row r="330" spans="19:19" s="24" customFormat="1" ht="20.100000000000001" customHeight="1" x14ac:dyDescent="0.2">
      <c r="S330" s="90"/>
    </row>
    <row r="331" spans="19:19" s="24" customFormat="1" ht="20.100000000000001" customHeight="1" x14ac:dyDescent="0.2">
      <c r="S331" s="90"/>
    </row>
    <row r="332" spans="19:19" s="24" customFormat="1" ht="20.100000000000001" customHeight="1" x14ac:dyDescent="0.2">
      <c r="S332" s="90"/>
    </row>
    <row r="333" spans="19:19" s="24" customFormat="1" ht="20.100000000000001" customHeight="1" x14ac:dyDescent="0.2">
      <c r="S333" s="90"/>
    </row>
    <row r="334" spans="19:19" s="24" customFormat="1" ht="20.100000000000001" customHeight="1" x14ac:dyDescent="0.2">
      <c r="S334" s="90"/>
    </row>
    <row r="335" spans="19:19" s="24" customFormat="1" ht="20.100000000000001" customHeight="1" x14ac:dyDescent="0.2">
      <c r="S335" s="90"/>
    </row>
    <row r="336" spans="19:19" s="24" customFormat="1" ht="20.100000000000001" customHeight="1" x14ac:dyDescent="0.2">
      <c r="S336" s="90"/>
    </row>
    <row r="337" spans="19:19" s="24" customFormat="1" ht="20.100000000000001" customHeight="1" x14ac:dyDescent="0.2">
      <c r="S337" s="90"/>
    </row>
    <row r="338" spans="19:19" s="24" customFormat="1" ht="20.100000000000001" customHeight="1" x14ac:dyDescent="0.2">
      <c r="S338" s="90"/>
    </row>
    <row r="339" spans="19:19" s="24" customFormat="1" ht="20.100000000000001" customHeight="1" x14ac:dyDescent="0.2">
      <c r="S339" s="90"/>
    </row>
    <row r="340" spans="19:19" s="24" customFormat="1" ht="20.100000000000001" customHeight="1" x14ac:dyDescent="0.2">
      <c r="S340" s="90"/>
    </row>
    <row r="341" spans="19:19" s="24" customFormat="1" ht="20.100000000000001" customHeight="1" x14ac:dyDescent="0.2">
      <c r="S341" s="90"/>
    </row>
    <row r="342" spans="19:19" s="24" customFormat="1" ht="20.100000000000001" customHeight="1" x14ac:dyDescent="0.2">
      <c r="S342" s="90"/>
    </row>
    <row r="343" spans="19:19" s="24" customFormat="1" ht="20.100000000000001" customHeight="1" x14ac:dyDescent="0.2">
      <c r="S343" s="90"/>
    </row>
    <row r="344" spans="19:19" s="24" customFormat="1" ht="20.100000000000001" customHeight="1" x14ac:dyDescent="0.2">
      <c r="S344" s="90"/>
    </row>
    <row r="345" spans="19:19" s="24" customFormat="1" ht="20.100000000000001" customHeight="1" x14ac:dyDescent="0.2">
      <c r="S345" s="90"/>
    </row>
    <row r="346" spans="19:19" s="24" customFormat="1" ht="20.100000000000001" customHeight="1" x14ac:dyDescent="0.2">
      <c r="S346" s="90"/>
    </row>
    <row r="347" spans="19:19" s="24" customFormat="1" ht="20.100000000000001" customHeight="1" x14ac:dyDescent="0.2">
      <c r="S347" s="90"/>
    </row>
    <row r="348" spans="19:19" s="24" customFormat="1" ht="20.100000000000001" customHeight="1" x14ac:dyDescent="0.2">
      <c r="S348" s="90"/>
    </row>
    <row r="349" spans="19:19" s="24" customFormat="1" ht="20.100000000000001" customHeight="1" x14ac:dyDescent="0.2">
      <c r="S349" s="90"/>
    </row>
    <row r="350" spans="19:19" s="24" customFormat="1" ht="20.100000000000001" customHeight="1" x14ac:dyDescent="0.2">
      <c r="S350" s="90"/>
    </row>
    <row r="351" spans="19:19" s="24" customFormat="1" ht="20.100000000000001" customHeight="1" x14ac:dyDescent="0.2">
      <c r="S351" s="90"/>
    </row>
    <row r="352" spans="19:19" s="24" customFormat="1" ht="20.100000000000001" customHeight="1" x14ac:dyDescent="0.2">
      <c r="S352" s="90"/>
    </row>
    <row r="353" spans="19:19" s="24" customFormat="1" ht="20.100000000000001" customHeight="1" x14ac:dyDescent="0.2">
      <c r="S353" s="90"/>
    </row>
    <row r="354" spans="19:19" s="24" customFormat="1" ht="20.100000000000001" customHeight="1" x14ac:dyDescent="0.2">
      <c r="S354" s="90"/>
    </row>
  </sheetData>
  <autoFilter ref="A1:U185"/>
  <mergeCells count="379">
    <mergeCell ref="A149:A150"/>
    <mergeCell ref="B149:B150"/>
    <mergeCell ref="C149:C150"/>
    <mergeCell ref="D149:D150"/>
    <mergeCell ref="E149:E150"/>
    <mergeCell ref="F149:F150"/>
    <mergeCell ref="M149:M150"/>
    <mergeCell ref="O149:O150"/>
    <mergeCell ref="O139:O140"/>
    <mergeCell ref="A147:A148"/>
    <mergeCell ref="B147:B148"/>
    <mergeCell ref="C147:C148"/>
    <mergeCell ref="D147:D148"/>
    <mergeCell ref="M147:M148"/>
    <mergeCell ref="O147:O148"/>
    <mergeCell ref="A139:A140"/>
    <mergeCell ref="B139:B140"/>
    <mergeCell ref="C139:C140"/>
    <mergeCell ref="D139:D140"/>
    <mergeCell ref="M139:M140"/>
    <mergeCell ref="F139:F140"/>
    <mergeCell ref="J139:J140"/>
    <mergeCell ref="K139:K140"/>
    <mergeCell ref="L139:L140"/>
    <mergeCell ref="C35:C37"/>
    <mergeCell ref="D35:D37"/>
    <mergeCell ref="L40:L41"/>
    <mergeCell ref="A45:A46"/>
    <mergeCell ref="B45:B46"/>
    <mergeCell ref="C45:C46"/>
    <mergeCell ref="D45:D46"/>
    <mergeCell ref="E45:E46"/>
    <mergeCell ref="F45:F46"/>
    <mergeCell ref="M168:M169"/>
    <mergeCell ref="O168:O169"/>
    <mergeCell ref="A183:A184"/>
    <mergeCell ref="B183:B184"/>
    <mergeCell ref="C183:C184"/>
    <mergeCell ref="D183:D184"/>
    <mergeCell ref="M183:M184"/>
    <mergeCell ref="M170:M173"/>
    <mergeCell ref="O170:O173"/>
    <mergeCell ref="A175:A178"/>
    <mergeCell ref="B175:B178"/>
    <mergeCell ref="C175:C178"/>
    <mergeCell ref="M175:M178"/>
    <mergeCell ref="D175:D178"/>
    <mergeCell ref="O175:O178"/>
    <mergeCell ref="A168:A169"/>
    <mergeCell ref="A170:A173"/>
    <mergeCell ref="B170:B173"/>
    <mergeCell ref="C170:C173"/>
    <mergeCell ref="D170:D173"/>
    <mergeCell ref="O156:O158"/>
    <mergeCell ref="A162:A163"/>
    <mergeCell ref="B162:B163"/>
    <mergeCell ref="C162:C163"/>
    <mergeCell ref="D162:D163"/>
    <mergeCell ref="M162:M163"/>
    <mergeCell ref="O162:O163"/>
    <mergeCell ref="A159:A160"/>
    <mergeCell ref="B159:B160"/>
    <mergeCell ref="C159:C160"/>
    <mergeCell ref="D159:D160"/>
    <mergeCell ref="M159:M160"/>
    <mergeCell ref="O159:O160"/>
    <mergeCell ref="M156:M158"/>
    <mergeCell ref="D156:D158"/>
    <mergeCell ref="C156:C158"/>
    <mergeCell ref="B156:B158"/>
    <mergeCell ref="A156:A158"/>
    <mergeCell ref="F156:F158"/>
    <mergeCell ref="J156:J158"/>
    <mergeCell ref="K156:K158"/>
    <mergeCell ref="L156:L158"/>
    <mergeCell ref="F159:F160"/>
    <mergeCell ref="J159:J160"/>
    <mergeCell ref="O125:O126"/>
    <mergeCell ref="A129:A131"/>
    <mergeCell ref="B129:B131"/>
    <mergeCell ref="C129:C131"/>
    <mergeCell ref="D129:D131"/>
    <mergeCell ref="M129:M131"/>
    <mergeCell ref="O129:O131"/>
    <mergeCell ref="A125:A126"/>
    <mergeCell ref="B125:B126"/>
    <mergeCell ref="C125:C126"/>
    <mergeCell ref="D125:D126"/>
    <mergeCell ref="M125:M126"/>
    <mergeCell ref="F125:F126"/>
    <mergeCell ref="J125:J126"/>
    <mergeCell ref="K125:K126"/>
    <mergeCell ref="F129:F131"/>
    <mergeCell ref="J129:J131"/>
    <mergeCell ref="K129:K131"/>
    <mergeCell ref="L129:L131"/>
    <mergeCell ref="O120:O123"/>
    <mergeCell ref="M120:M123"/>
    <mergeCell ref="D120:D123"/>
    <mergeCell ref="C120:C123"/>
    <mergeCell ref="B120:B123"/>
    <mergeCell ref="A120:A123"/>
    <mergeCell ref="M117:M118"/>
    <mergeCell ref="D117:D118"/>
    <mergeCell ref="B113:B116"/>
    <mergeCell ref="C113:C116"/>
    <mergeCell ref="D113:D116"/>
    <mergeCell ref="M113:M116"/>
    <mergeCell ref="F120:F123"/>
    <mergeCell ref="J120:J123"/>
    <mergeCell ref="K120:K123"/>
    <mergeCell ref="L120:L123"/>
    <mergeCell ref="O111:O112"/>
    <mergeCell ref="O117:O118"/>
    <mergeCell ref="C117:C118"/>
    <mergeCell ref="C111:C112"/>
    <mergeCell ref="B111:B112"/>
    <mergeCell ref="B117:B118"/>
    <mergeCell ref="A111:A112"/>
    <mergeCell ref="A117:A118"/>
    <mergeCell ref="M111:M112"/>
    <mergeCell ref="D111:D112"/>
    <mergeCell ref="A113:A116"/>
    <mergeCell ref="O113:O116"/>
    <mergeCell ref="F111:F112"/>
    <mergeCell ref="J111:J112"/>
    <mergeCell ref="K111:K112"/>
    <mergeCell ref="L111:L112"/>
    <mergeCell ref="F113:F116"/>
    <mergeCell ref="J113:J116"/>
    <mergeCell ref="K113:K116"/>
    <mergeCell ref="L113:L116"/>
    <mergeCell ref="F117:F118"/>
    <mergeCell ref="J117:J118"/>
    <mergeCell ref="K117:K118"/>
    <mergeCell ref="L117:L118"/>
    <mergeCell ref="M104:M105"/>
    <mergeCell ref="D104:D105"/>
    <mergeCell ref="C104:C105"/>
    <mergeCell ref="B104:B105"/>
    <mergeCell ref="B107:B109"/>
    <mergeCell ref="A104:A105"/>
    <mergeCell ref="A98:A99"/>
    <mergeCell ref="O98:O99"/>
    <mergeCell ref="M101:M102"/>
    <mergeCell ref="O101:O102"/>
    <mergeCell ref="D101:D102"/>
    <mergeCell ref="C101:C102"/>
    <mergeCell ref="B101:B102"/>
    <mergeCell ref="A101:A102"/>
    <mergeCell ref="O104:O105"/>
    <mergeCell ref="A107:A109"/>
    <mergeCell ref="O107:O109"/>
    <mergeCell ref="M107:M109"/>
    <mergeCell ref="D107:D109"/>
    <mergeCell ref="C107:C109"/>
    <mergeCell ref="F107:F109"/>
    <mergeCell ref="J107:J109"/>
    <mergeCell ref="K107:K109"/>
    <mergeCell ref="L107:L109"/>
    <mergeCell ref="O94:O97"/>
    <mergeCell ref="M98:M99"/>
    <mergeCell ref="D98:D99"/>
    <mergeCell ref="C98:C99"/>
    <mergeCell ref="B98:B99"/>
    <mergeCell ref="A91:A93"/>
    <mergeCell ref="M94:M97"/>
    <mergeCell ref="D94:D97"/>
    <mergeCell ref="C94:C97"/>
    <mergeCell ref="B94:B97"/>
    <mergeCell ref="A94:A97"/>
    <mergeCell ref="O91:O93"/>
    <mergeCell ref="M91:M93"/>
    <mergeCell ref="D91:D93"/>
    <mergeCell ref="C91:C93"/>
    <mergeCell ref="B91:B93"/>
    <mergeCell ref="B47:B50"/>
    <mergeCell ref="C47:C50"/>
    <mergeCell ref="D47:D50"/>
    <mergeCell ref="F28:F31"/>
    <mergeCell ref="A47:A50"/>
    <mergeCell ref="D53:D54"/>
    <mergeCell ref="C53:C54"/>
    <mergeCell ref="B53:B54"/>
    <mergeCell ref="A53:A54"/>
    <mergeCell ref="D28:D31"/>
    <mergeCell ref="C28:C31"/>
    <mergeCell ref="B28:B31"/>
    <mergeCell ref="F33:F34"/>
    <mergeCell ref="A33:A34"/>
    <mergeCell ref="B33:B34"/>
    <mergeCell ref="C33:C34"/>
    <mergeCell ref="D33:D34"/>
    <mergeCell ref="E33:E34"/>
    <mergeCell ref="A40:A41"/>
    <mergeCell ref="B40:B41"/>
    <mergeCell ref="C40:C41"/>
    <mergeCell ref="D40:D41"/>
    <mergeCell ref="E40:E41"/>
    <mergeCell ref="F40:F41"/>
    <mergeCell ref="H33:H34"/>
    <mergeCell ref="G33:G34"/>
    <mergeCell ref="L33:L34"/>
    <mergeCell ref="J40:J41"/>
    <mergeCell ref="K40:K41"/>
    <mergeCell ref="A28:A31"/>
    <mergeCell ref="A35:A37"/>
    <mergeCell ref="O28:O31"/>
    <mergeCell ref="M28:M31"/>
    <mergeCell ref="L28:L31"/>
    <mergeCell ref="K28:K31"/>
    <mergeCell ref="M35:M37"/>
    <mergeCell ref="L35:L37"/>
    <mergeCell ref="K35:K37"/>
    <mergeCell ref="J35:J37"/>
    <mergeCell ref="G35:G37"/>
    <mergeCell ref="H35:H37"/>
    <mergeCell ref="I35:I37"/>
    <mergeCell ref="M33:M34"/>
    <mergeCell ref="O33:O34"/>
    <mergeCell ref="M40:M41"/>
    <mergeCell ref="O40:O41"/>
    <mergeCell ref="F35:F37"/>
    <mergeCell ref="B35:B37"/>
    <mergeCell ref="O65:O67"/>
    <mergeCell ref="M75:M76"/>
    <mergeCell ref="O75:O76"/>
    <mergeCell ref="O78:O79"/>
    <mergeCell ref="O80:O82"/>
    <mergeCell ref="O84:O89"/>
    <mergeCell ref="O35:O37"/>
    <mergeCell ref="M47:M50"/>
    <mergeCell ref="J28:J31"/>
    <mergeCell ref="O60:O61"/>
    <mergeCell ref="O69:O74"/>
    <mergeCell ref="J33:J34"/>
    <mergeCell ref="K33:K34"/>
    <mergeCell ref="O47:O50"/>
    <mergeCell ref="M53:M54"/>
    <mergeCell ref="O53:O54"/>
    <mergeCell ref="M45:M46"/>
    <mergeCell ref="O45:O46"/>
    <mergeCell ref="B65:B67"/>
    <mergeCell ref="A65:A67"/>
    <mergeCell ref="M65:M67"/>
    <mergeCell ref="D60:D61"/>
    <mergeCell ref="C60:C61"/>
    <mergeCell ref="B60:B61"/>
    <mergeCell ref="A60:A61"/>
    <mergeCell ref="M69:M74"/>
    <mergeCell ref="D69:D74"/>
    <mergeCell ref="D65:D67"/>
    <mergeCell ref="C65:C67"/>
    <mergeCell ref="A69:A74"/>
    <mergeCell ref="M60:M61"/>
    <mergeCell ref="K65:K67"/>
    <mergeCell ref="L65:L67"/>
    <mergeCell ref="F60:F61"/>
    <mergeCell ref="J60:J61"/>
    <mergeCell ref="K60:K61"/>
    <mergeCell ref="L60:L61"/>
    <mergeCell ref="B75:B76"/>
    <mergeCell ref="A75:A76"/>
    <mergeCell ref="C75:C76"/>
    <mergeCell ref="D75:D76"/>
    <mergeCell ref="C69:C74"/>
    <mergeCell ref="B69:B74"/>
    <mergeCell ref="D78:D79"/>
    <mergeCell ref="M78:M79"/>
    <mergeCell ref="C78:C79"/>
    <mergeCell ref="B78:B79"/>
    <mergeCell ref="A78:A79"/>
    <mergeCell ref="B80:B82"/>
    <mergeCell ref="A80:A82"/>
    <mergeCell ref="C80:C82"/>
    <mergeCell ref="D80:D82"/>
    <mergeCell ref="M80:M82"/>
    <mergeCell ref="B84:B89"/>
    <mergeCell ref="A84:A89"/>
    <mergeCell ref="D84:D89"/>
    <mergeCell ref="M84:M89"/>
    <mergeCell ref="C84:C89"/>
    <mergeCell ref="N1:N2"/>
    <mergeCell ref="M1:M2"/>
    <mergeCell ref="L1:L2"/>
    <mergeCell ref="K1:K2"/>
    <mergeCell ref="J1:J2"/>
    <mergeCell ref="F1:F2"/>
    <mergeCell ref="F78:F79"/>
    <mergeCell ref="J78:J79"/>
    <mergeCell ref="K78:K79"/>
    <mergeCell ref="L78:L79"/>
    <mergeCell ref="F75:F76"/>
    <mergeCell ref="J75:J76"/>
    <mergeCell ref="K75:K76"/>
    <mergeCell ref="L75:L76"/>
    <mergeCell ref="F69:F74"/>
    <mergeCell ref="J69:J74"/>
    <mergeCell ref="K69:K74"/>
    <mergeCell ref="L69:L74"/>
    <mergeCell ref="F65:F67"/>
    <mergeCell ref="J65:J67"/>
    <mergeCell ref="I28:I31"/>
    <mergeCell ref="H28:H31"/>
    <mergeCell ref="G28:G31"/>
    <mergeCell ref="I33:I34"/>
    <mergeCell ref="E1:E2"/>
    <mergeCell ref="D1:D2"/>
    <mergeCell ref="C1:C2"/>
    <mergeCell ref="B1:B2"/>
    <mergeCell ref="A1:A2"/>
    <mergeCell ref="S1:S2"/>
    <mergeCell ref="T1:T2"/>
    <mergeCell ref="U1:U2"/>
    <mergeCell ref="F94:F97"/>
    <mergeCell ref="J94:J97"/>
    <mergeCell ref="K94:K97"/>
    <mergeCell ref="L94:L97"/>
    <mergeCell ref="F91:F93"/>
    <mergeCell ref="J91:J93"/>
    <mergeCell ref="K91:K93"/>
    <mergeCell ref="L91:L93"/>
    <mergeCell ref="F84:F89"/>
    <mergeCell ref="J84:J89"/>
    <mergeCell ref="K84:K89"/>
    <mergeCell ref="L84:L89"/>
    <mergeCell ref="F80:F82"/>
    <mergeCell ref="J80:J82"/>
    <mergeCell ref="K80:K82"/>
    <mergeCell ref="L80:L82"/>
    <mergeCell ref="F53:F54"/>
    <mergeCell ref="J53:J54"/>
    <mergeCell ref="K53:K54"/>
    <mergeCell ref="L53:L54"/>
    <mergeCell ref="F47:F50"/>
    <mergeCell ref="J47:J50"/>
    <mergeCell ref="K47:K50"/>
    <mergeCell ref="L47:L50"/>
    <mergeCell ref="J45:J46"/>
    <mergeCell ref="K45:K46"/>
    <mergeCell ref="L45:L46"/>
    <mergeCell ref="J149:J150"/>
    <mergeCell ref="K149:K150"/>
    <mergeCell ref="L149:L150"/>
    <mergeCell ref="F147:F148"/>
    <mergeCell ref="J147:J148"/>
    <mergeCell ref="K147:K148"/>
    <mergeCell ref="L147:L148"/>
    <mergeCell ref="K159:K160"/>
    <mergeCell ref="L159:L160"/>
    <mergeCell ref="F162:F163"/>
    <mergeCell ref="J162:J163"/>
    <mergeCell ref="K162:K163"/>
    <mergeCell ref="L162:L163"/>
    <mergeCell ref="F168:F169"/>
    <mergeCell ref="J168:J169"/>
    <mergeCell ref="K168:K169"/>
    <mergeCell ref="L168:L169"/>
    <mergeCell ref="B188:C188"/>
    <mergeCell ref="B168:B169"/>
    <mergeCell ref="C168:C169"/>
    <mergeCell ref="D168:D169"/>
    <mergeCell ref="P188:S188"/>
    <mergeCell ref="K188:N188"/>
    <mergeCell ref="D188:J188"/>
    <mergeCell ref="A186:S186"/>
    <mergeCell ref="F170:F173"/>
    <mergeCell ref="J170:J173"/>
    <mergeCell ref="K170:K173"/>
    <mergeCell ref="L170:L173"/>
    <mergeCell ref="F175:F178"/>
    <mergeCell ref="J175:J178"/>
    <mergeCell ref="K175:K178"/>
    <mergeCell ref="L175:L178"/>
    <mergeCell ref="F183:F184"/>
    <mergeCell ref="J183:J184"/>
    <mergeCell ref="K183:K184"/>
    <mergeCell ref="L183:L184"/>
    <mergeCell ref="O183:O184"/>
  </mergeCells>
  <pageMargins left="0.70866141732283472" right="0.70866141732283472" top="0.31496062992125984" bottom="0.31496062992125984"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Sheet1</vt:lpstr>
      <vt:lpstr>MucHoTro</vt:lpstr>
      <vt:lpstr>Danh sach ca nhan nhan tien</vt:lpstr>
      <vt:lpstr>Phụ lục cách tính tiền bài báo</vt:lpstr>
      <vt:lpstr>DS theo Quyet dinh khen thuong</vt:lpstr>
      <vt:lpstr>'DS theo Quyet dinh khen thuong'!_Hlk9244919</vt:lpstr>
      <vt:lpstr>Sheet1!_Hlk9244919</vt:lpstr>
      <vt:lpstr>'DS theo Quyet dinh khen thuong'!OLE_LINK10</vt:lpstr>
      <vt:lpstr>Sheet1!OLE_LINK10</vt:lpstr>
      <vt:lpstr>'DS theo Quyet dinh khen thuong'!OLE_LINK2</vt:lpstr>
      <vt:lpstr>Sheet1!OLE_LINK2</vt:lpstr>
      <vt:lpstr>'DS theo Quyet dinh khen thuong'!OLE_LINK4</vt:lpstr>
      <vt:lpstr>'DS theo Quyet dinh khen thuong'!OLE_LINK8</vt:lpstr>
      <vt:lpstr>'Danh sach ca nhan nhan tien'!Print_Titles</vt:lpstr>
      <vt:lpstr>'DS theo Quyet dinh khen thuong'!Print_Titles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DMCUONG</dc:creator>
  <cp:lastModifiedBy>AnhNghiep</cp:lastModifiedBy>
  <cp:lastPrinted>2020-07-30T09:13:35Z</cp:lastPrinted>
  <dcterms:created xsi:type="dcterms:W3CDTF">2018-10-16T15:07:14Z</dcterms:created>
  <dcterms:modified xsi:type="dcterms:W3CDTF">2020-08-14T07:58:57Z</dcterms:modified>
</cp:coreProperties>
</file>