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ong viec\Nghiep\Công việc chung\Tap hop cong bo trong va ngoai nuoc\Thuong ISI hang nam\Thuong ISI 2018\"/>
    </mc:Choice>
  </mc:AlternateContent>
  <bookViews>
    <workbookView showHorizontalScroll="0" showVerticalScroll="0" showSheetTabs="0" xWindow="0" yWindow="0" windowWidth="20490" windowHeight="7665"/>
  </bookViews>
  <sheets>
    <sheet name="Danh sách nhận tiền" sheetId="1" r:id="rId1"/>
    <sheet name="MucHoTro" sheetId="2" r:id="rId2"/>
  </sheets>
  <definedNames>
    <definedName name="_xlnm.Print_Titles" localSheetId="0">'Danh sách nhận tiền'!$3:$3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91" i="1" l="1"/>
  <c r="I7" i="1" l="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H6" i="1"/>
  <c r="I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5" i="1"/>
  <c r="B5" i="2"/>
  <c r="S54" i="1" l="1"/>
  <c r="S62" i="1"/>
  <c r="S76" i="1"/>
  <c r="S55" i="1"/>
  <c r="S79" i="1"/>
  <c r="S60" i="1"/>
  <c r="S68" i="1"/>
  <c r="S72" i="1"/>
  <c r="J75" i="1"/>
  <c r="N75" i="1" s="1"/>
  <c r="J67" i="1"/>
  <c r="N67" i="1" s="1"/>
  <c r="J59" i="1"/>
  <c r="N59" i="1" s="1"/>
  <c r="J51" i="1"/>
  <c r="N51" i="1" s="1"/>
  <c r="J43" i="1"/>
  <c r="N43" i="1" s="1"/>
  <c r="J35" i="1"/>
  <c r="N35" i="1" s="1"/>
  <c r="J78" i="1"/>
  <c r="N78" i="1" s="1"/>
  <c r="J74" i="1"/>
  <c r="N74" i="1" s="1"/>
  <c r="J70" i="1"/>
  <c r="N70" i="1" s="1"/>
  <c r="J66" i="1"/>
  <c r="N66" i="1" s="1"/>
  <c r="J62" i="1"/>
  <c r="J58" i="1"/>
  <c r="N58" i="1" s="1"/>
  <c r="J54" i="1"/>
  <c r="N54" i="1" s="1"/>
  <c r="J50" i="1"/>
  <c r="N50" i="1" s="1"/>
  <c r="J46" i="1"/>
  <c r="N46" i="1" s="1"/>
  <c r="J42" i="1"/>
  <c r="N42" i="1" s="1"/>
  <c r="J38" i="1"/>
  <c r="N38" i="1" s="1"/>
  <c r="J34" i="1"/>
  <c r="N34" i="1" s="1"/>
  <c r="J30" i="1"/>
  <c r="N30" i="1" s="1"/>
  <c r="J26" i="1"/>
  <c r="N26" i="1" s="1"/>
  <c r="J22" i="1"/>
  <c r="N22" i="1" s="1"/>
  <c r="J18" i="1"/>
  <c r="N18" i="1" s="1"/>
  <c r="J79" i="1"/>
  <c r="N79" i="1" s="1"/>
  <c r="J71" i="1"/>
  <c r="N71" i="1" s="1"/>
  <c r="J63" i="1"/>
  <c r="N63" i="1" s="1"/>
  <c r="J55" i="1"/>
  <c r="N55" i="1" s="1"/>
  <c r="J47" i="1"/>
  <c r="N47" i="1" s="1"/>
  <c r="J39" i="1"/>
  <c r="N39" i="1" s="1"/>
  <c r="J31" i="1"/>
  <c r="N31" i="1" s="1"/>
  <c r="J27" i="1"/>
  <c r="N27" i="1" s="1"/>
  <c r="J23" i="1"/>
  <c r="N23" i="1" s="1"/>
  <c r="J19" i="1"/>
  <c r="N19" i="1" s="1"/>
  <c r="J15" i="1"/>
  <c r="N15" i="1" s="1"/>
  <c r="J13" i="1"/>
  <c r="N13" i="1" s="1"/>
  <c r="J11" i="1"/>
  <c r="N11" i="1" s="1"/>
  <c r="J9" i="1"/>
  <c r="N9" i="1" s="1"/>
  <c r="J7" i="1"/>
  <c r="N7" i="1" s="1"/>
  <c r="J80" i="1"/>
  <c r="N80" i="1" s="1"/>
  <c r="J76" i="1"/>
  <c r="N76" i="1" s="1"/>
  <c r="J72" i="1"/>
  <c r="N72" i="1" s="1"/>
  <c r="J68" i="1"/>
  <c r="N68" i="1" s="1"/>
  <c r="J64" i="1"/>
  <c r="N64" i="1" s="1"/>
  <c r="J60" i="1"/>
  <c r="N60" i="1" s="1"/>
  <c r="J56" i="1"/>
  <c r="N56" i="1" s="1"/>
  <c r="J52" i="1"/>
  <c r="N52" i="1" s="1"/>
  <c r="J48" i="1"/>
  <c r="N48" i="1" s="1"/>
  <c r="J44" i="1"/>
  <c r="N44" i="1" s="1"/>
  <c r="J40" i="1"/>
  <c r="N40" i="1" s="1"/>
  <c r="J36" i="1"/>
  <c r="N36" i="1" s="1"/>
  <c r="J32" i="1"/>
  <c r="N32" i="1" s="1"/>
  <c r="J28" i="1"/>
  <c r="N28" i="1" s="1"/>
  <c r="J24" i="1"/>
  <c r="N24" i="1" s="1"/>
  <c r="J20" i="1"/>
  <c r="N20" i="1" s="1"/>
  <c r="J16" i="1"/>
  <c r="N16" i="1" s="1"/>
  <c r="J81" i="1"/>
  <c r="N81" i="1" s="1"/>
  <c r="J77" i="1"/>
  <c r="N77" i="1" s="1"/>
  <c r="J73" i="1"/>
  <c r="N73" i="1" s="1"/>
  <c r="J69" i="1"/>
  <c r="N69" i="1" s="1"/>
  <c r="J65" i="1"/>
  <c r="N65" i="1" s="1"/>
  <c r="J61" i="1"/>
  <c r="N61" i="1" s="1"/>
  <c r="J57" i="1"/>
  <c r="N57" i="1" s="1"/>
  <c r="J53" i="1"/>
  <c r="N53" i="1" s="1"/>
  <c r="J49" i="1"/>
  <c r="N49" i="1" s="1"/>
  <c r="J45" i="1"/>
  <c r="N45" i="1" s="1"/>
  <c r="J41" i="1"/>
  <c r="N41" i="1" s="1"/>
  <c r="J37" i="1"/>
  <c r="N37" i="1" s="1"/>
  <c r="J33" i="1"/>
  <c r="N33" i="1" s="1"/>
  <c r="J29" i="1"/>
  <c r="N29" i="1" s="1"/>
  <c r="J25" i="1"/>
  <c r="N25" i="1" s="1"/>
  <c r="J21" i="1"/>
  <c r="N21" i="1" s="1"/>
  <c r="J17" i="1"/>
  <c r="N17" i="1" s="1"/>
  <c r="J14" i="1"/>
  <c r="N14" i="1" s="1"/>
  <c r="J12" i="1"/>
  <c r="N12" i="1" s="1"/>
  <c r="J10" i="1"/>
  <c r="N10" i="1" s="1"/>
  <c r="J8" i="1"/>
  <c r="N8" i="1" s="1"/>
  <c r="J6" i="1"/>
  <c r="N6" i="1" s="1"/>
  <c r="B9" i="2"/>
  <c r="B8" i="2"/>
  <c r="B7" i="2"/>
  <c r="B6" i="2"/>
  <c r="F3" i="1"/>
  <c r="E3" i="1"/>
  <c r="H91" i="1"/>
  <c r="F91" i="1"/>
  <c r="D91" i="1"/>
  <c r="C91" i="1"/>
  <c r="S48" i="1" l="1"/>
  <c r="S64" i="1"/>
  <c r="S59" i="1"/>
  <c r="S63" i="1"/>
  <c r="S71" i="1"/>
  <c r="S52" i="1"/>
  <c r="S66" i="1"/>
  <c r="S78" i="1"/>
  <c r="S65" i="1"/>
  <c r="S81" i="1"/>
  <c r="S67" i="1"/>
  <c r="S75" i="1"/>
  <c r="S69" i="1"/>
  <c r="S77" i="1"/>
  <c r="S50" i="1"/>
  <c r="S58" i="1"/>
  <c r="S70" i="1"/>
  <c r="S74" i="1"/>
  <c r="S56" i="1"/>
  <c r="S49" i="1"/>
  <c r="S57" i="1"/>
  <c r="S73" i="1"/>
  <c r="S47" i="1"/>
  <c r="S51" i="1"/>
  <c r="S80" i="1"/>
  <c r="S53" i="1"/>
  <c r="S61" i="1"/>
  <c r="I5" i="1"/>
  <c r="J5" i="1" l="1"/>
  <c r="S31" i="1"/>
  <c r="S32" i="1"/>
  <c r="S33" i="1"/>
  <c r="S34" i="1"/>
  <c r="S35" i="1"/>
  <c r="S36" i="1"/>
  <c r="S37" i="1"/>
  <c r="S38" i="1"/>
  <c r="S39" i="1"/>
  <c r="S40" i="1"/>
  <c r="S41" i="1"/>
  <c r="S42" i="1"/>
  <c r="S43" i="1"/>
  <c r="S44" i="1"/>
  <c r="S45" i="1"/>
  <c r="S46" i="1"/>
  <c r="S18" i="1" l="1"/>
  <c r="S19" i="1"/>
  <c r="S20" i="1"/>
  <c r="S21" i="1"/>
  <c r="S22" i="1"/>
  <c r="S23" i="1"/>
  <c r="S24" i="1"/>
  <c r="S25" i="1"/>
  <c r="S26" i="1"/>
  <c r="S27" i="1"/>
  <c r="S28" i="1"/>
  <c r="S29" i="1"/>
  <c r="S30" i="1"/>
  <c r="S10" i="1"/>
  <c r="S11" i="1"/>
  <c r="S12" i="1"/>
  <c r="S13" i="1"/>
  <c r="S14" i="1"/>
  <c r="S15" i="1"/>
  <c r="S16" i="1"/>
  <c r="S17" i="1"/>
  <c r="S6" i="1"/>
  <c r="S7" i="1"/>
  <c r="S8" i="1"/>
  <c r="S9" i="1"/>
  <c r="S5" i="1"/>
  <c r="N5" i="1"/>
  <c r="N82" i="1" l="1"/>
  <c r="E11" i="2" s="1"/>
</calcChain>
</file>

<file path=xl/sharedStrings.xml><?xml version="1.0" encoding="utf-8"?>
<sst xmlns="http://schemas.openxmlformats.org/spreadsheetml/2006/main" count="451" uniqueCount="222">
  <si>
    <t>STT</t>
  </si>
  <si>
    <t>Loại tạp chí</t>
  </si>
  <si>
    <t>Trường hợp khác</t>
  </si>
  <si>
    <t>Tạp chí thuộc danh mục ISI (SCI/SCIE)</t>
  </si>
  <si>
    <t>1.1</t>
  </si>
  <si>
    <t>Tạp chí thuộc danh mục SCOPUS</t>
  </si>
  <si>
    <t>TT</t>
  </si>
  <si>
    <t>Mức hỗ trợ (VNĐ)</t>
  </si>
  <si>
    <t>Mã hiệu</t>
  </si>
  <si>
    <t>Q2</t>
  </si>
  <si>
    <t>Q3</t>
  </si>
  <si>
    <t>Q4</t>
  </si>
  <si>
    <t>S</t>
  </si>
  <si>
    <t>x</t>
  </si>
  <si>
    <t>Tên bài báo</t>
  </si>
  <si>
    <t>Tổng</t>
  </si>
  <si>
    <t>Hệ số tính</t>
  </si>
  <si>
    <t>Hệ số bài báo</t>
  </si>
  <si>
    <t>Hệ số tác giả</t>
  </si>
  <si>
    <t>Trong đó:</t>
  </si>
  <si>
    <t>Hệ số bài báo được xác định như sau:</t>
  </si>
  <si>
    <t>Ghi chú:</t>
  </si>
  <si>
    <r>
      <t xml:space="preserve">Số tiền thực nhận được tính theo công thức sau: 
</t>
    </r>
    <r>
      <rPr>
        <b/>
        <sz val="12"/>
        <color theme="1"/>
        <rFont val="Times New Roman"/>
        <family val="2"/>
      </rPr>
      <t xml:space="preserve">Số tiền thực nhận = Hệ số tác giả x Hệ số bài báo x 2.000.000  </t>
    </r>
  </si>
  <si>
    <t>Hệ số tác giả được xác định như sau:</t>
  </si>
  <si>
    <r>
      <t xml:space="preserve">Tạp chí trong nhóm Q2 thuộc lĩnh vực nghiên cứu gần nhất của bài báo
</t>
    </r>
    <r>
      <rPr>
        <b/>
        <sz val="12"/>
        <color theme="1"/>
        <rFont val="Times New Roman"/>
        <family val="1"/>
      </rPr>
      <t>(Q2)</t>
    </r>
  </si>
  <si>
    <r>
      <t xml:space="preserve">Tạp chí trong nhóm Q3 thuộc lĩnh vực nghiên cứu gần nhất của bài báo
</t>
    </r>
    <r>
      <rPr>
        <b/>
        <sz val="12"/>
        <color theme="1"/>
        <rFont val="Times New Roman"/>
        <family val="1"/>
      </rPr>
      <t>(Q3)</t>
    </r>
  </si>
  <si>
    <t>Đồng tác giả</t>
  </si>
  <si>
    <t>Nếu tác giả thứ nhất là cán bộ thuộc biên chế của Nhà trường</t>
  </si>
  <si>
    <t>Nếu tác giả liên hệ mà không là tác giả thứ nhất là cán bộ thuộc biên chế của Nhà trường</t>
  </si>
  <si>
    <r>
      <t xml:space="preserve">Tạp chí trong nhóm Q4 thuộc lĩnh vực nghiên cứu gần nhất của bài báo
</t>
    </r>
    <r>
      <rPr>
        <b/>
        <sz val="12"/>
        <color theme="1"/>
        <rFont val="Times New Roman"/>
        <family val="1"/>
      </rPr>
      <t>(Q4)</t>
    </r>
  </si>
  <si>
    <t>(1)</t>
  </si>
  <si>
    <t>(3)</t>
  </si>
  <si>
    <t>(2)</t>
  </si>
  <si>
    <t>(4)</t>
  </si>
  <si>
    <t>(5)</t>
  </si>
  <si>
    <t>(6)</t>
  </si>
  <si>
    <t>(7)</t>
  </si>
  <si>
    <t>(8)</t>
  </si>
  <si>
    <t>(9)</t>
  </si>
  <si>
    <t>(10=8x9)</t>
  </si>
  <si>
    <t>(11)</t>
  </si>
  <si>
    <t>Synthesis of Al-MCM-41@Ag/TiO2 Nanocomposite and Its Photocatalytic Activity for Degradation of Dibenzothiophene</t>
  </si>
  <si>
    <t>Activity and stability of amino-functionalized SBA-15 immobilized 12-tungstophosphoric acid in the oxidative desulfurization of a diesel fuel model with H2O2</t>
  </si>
  <si>
    <t>Photocatalytic Selectivities of Ethane, Methane and Dimethylether Controlled by Reaction Conditions and TiO2 Structure in the Degradation of Acetic Acid</t>
  </si>
  <si>
    <t>Implementing Cyclopentane Hydrates Phase Equilibrium Data and Simulations in Brine Solutions</t>
  </si>
  <si>
    <t>A review on hydrate composition and capability of thermodynamic modeling to predict hydrate pressure and composition</t>
  </si>
  <si>
    <t>PVTx measurements of mixed clathrate hydrates in batch conditions under different crystallization rates: Influence on equilibrium</t>
  </si>
  <si>
    <t>A new approach of studying mixed gas hydrates involving propane at non-equilibrium conditions and final state: An experimental study and modeling</t>
  </si>
  <si>
    <t>Determination of
abundances of fifty- two elements in natural waters by
ICP-MS with freeze-drying pre-
concentration</t>
  </si>
  <si>
    <t>Eﬀect of annealing temperature on morphology and structure of CuO nanowires grown by thermal oxidation method</t>
  </si>
  <si>
    <t>Froth properties and entrainment in lab-scale flotation: A case of carbonaceous sedimentary phosphate ore</t>
  </si>
  <si>
    <t>Integrated Change Detection and Classification in Urban Areas Based on Airborne Laser Scanning Point Clouds</t>
  </si>
  <si>
    <t>Classification of image matching point cloud over urban areas</t>
  </si>
  <si>
    <t>Thermo-mechanically-induced thermal conductivity change and its effect on the behaviour of concrete</t>
  </si>
  <si>
    <t>Evaluation of coal
ash-based controlled low strength material (CLSM) made with cementless binder as a thermal grout for borehole heat
exchangers</t>
  </si>
  <si>
    <t>Correcting the distortion of apparent resistivity pseudosection produced by 3D effect of the embankment geometry</t>
  </si>
  <si>
    <t>Moho depth of the northern Vietnam and Gulf of Tonkin from 3D inverse interpretation of gravity anomaly data</t>
  </si>
  <si>
    <t>High-level natural radionuclides from the Mandena deposit, South Madagascar</t>
  </si>
  <si>
    <t>Uranium and radium isotopes in some selected thermal, surface and bottled waters in Vietnam</t>
  </si>
  <si>
    <t>Prediction of sonic velocities from other borehole data: An example from the Kevitsa mine site, northern Finland</t>
  </si>
  <si>
    <t>Occurrence of Felsic Rocks in Oceanic Gabbros from IODP Hole U1473A: Implications for Evolved Melt Migration in the Lower Oceanic Crust</t>
  </si>
  <si>
    <t>Distribution and Characteristics of Nanotubular Halloysites in the Thach Khoan Area, Phu Tho, Vietnam</t>
  </si>
  <si>
    <t>Component variation in the late Neoproterozoic to Cambrian sedimentary rocks of SW China – NE Vietnam, and its tectonic significance</t>
  </si>
  <si>
    <t>Prediction of soil compression coefficient for urban housing project using novel integration machine learning approach of swarm intelligence and Multi-layer Perceptron Neural Network</t>
  </si>
  <si>
    <t>A swarm intelligence-based machine learning approach for predicting soil shear strength for road construction: a case study at Trung Luong National Expressway Project (Vietnam)</t>
  </si>
  <si>
    <t>Metal and metalloid concentrations in soil, surface water, and vegetables and the potential ecological and
human health risks in the northeastern area of Hanoi, Vietnam.</t>
  </si>
  <si>
    <t>Extending fuzzy logics with many hedges</t>
  </si>
  <si>
    <t>GIS-based spatial prediction of tropical forest fire danger using a new hybrid machine learning method</t>
  </si>
  <si>
    <t>A     Novel     Hybrid Swarm Optimized Multilayer Neural Network for Spatial Prediction of Flash Floods in Tropical Areas   Using Sentinel-1 SAR Imagery and Geospatial Data</t>
  </si>
  <si>
    <t>A  Novel   Integrated Approach of Relevance Vector Machine   Optimized by             Imperialist
Competitive Algorithm for Spatial Modeling of Shallow Landslides</t>
  </si>
  <si>
    <t>An     Approach     to Modeling and Estimating Power Consumption of Mobile Applications</t>
  </si>
  <si>
    <t>Phase transition of LaMnO3 nanoparticles prepared by microwave assisted combustion method</t>
  </si>
  <si>
    <t>On the Automorphism Groups of Finite Multitype Models in Cn</t>
  </si>
  <si>
    <t>Broadening the absorption bandwidth of metamaterial absorber by coupling three dipole resonances</t>
  </si>
  <si>
    <t>Multi-band absorption induced by near-field coupling and defects in metamaterial</t>
  </si>
  <si>
    <t>Controlled Defect Based Ultra Broadband Full-sized Metamaterial Absorber</t>
  </si>
  <si>
    <t>Conductive polymer for ultra-broadband, wide-angle, and polarization- insensitive metamaterial perfect absorber</t>
  </si>
  <si>
    <t>New criteria for finite-time stability of nonlinear fractional-order delay systems: A Gronwall inequality approach</t>
  </si>
  <si>
    <t>Switching law design for finite-time stability of singular fractional-order systems with delay</t>
  </si>
  <si>
    <t>Improved approach for finite-time stability of nonlinear fractional-order systems with interval time-varying delay</t>
  </si>
  <si>
    <t>Predicting Blast- Induced Air Overpressure: A Robust Artificial Intelligence System Based on Artificial Neural Networks and Random Forest</t>
  </si>
  <si>
    <t>Flotation study of fine grained carbonaceous sedimentary apatite ore – Challenges in process mineralogy and impact of hydrodynamics</t>
  </si>
  <si>
    <t>Structural design model for tunnels in soft soils: From construction stages to the long-term</t>
  </si>
  <si>
    <t>3D Numerical Modeling of Foundation Solutions for Wind Turbines</t>
  </si>
  <si>
    <t>3D modeling of geosynthetic- reinforced pile- supported embankment under cyclic loading</t>
  </si>
  <si>
    <t>3D numerical modelling of a piled embankment under cyclic loading.</t>
  </si>
  <si>
    <t>Simplified Approach to the Design of Segmental Tunnel Lining</t>
  </si>
  <si>
    <t>Behavior of Noncircular Tunnels Excavated in Stratified Rock Masses in Quangninh Coal Mines</t>
  </si>
  <si>
    <t>Tunnel lining design in multi-layered ground</t>
  </si>
  <si>
    <t>Designing U-shaped tunnel linings in stratified soils using the Hyperstatic Reaction Method</t>
  </si>
  <si>
    <t>Effect of the lateral earth pressure coefficient on settlements during mechanized tunneling</t>
  </si>
  <si>
    <t>Impact of blasting at tunnel face on an existing adjacent tunnel</t>
  </si>
  <si>
    <t>Behavior of segmental tunnel linings under the impact of earthquakes: A case study from the tunnel of Hanoi metro system</t>
  </si>
  <si>
    <t>Evaluation of productivities influenced by disturbances and different soil compositions in microtunnelling using process simulation</t>
  </si>
  <si>
    <t>Thermal conductivity of controlled low strength material (CLSM) under various degrees of saturation using a modified pressure plate extractor apparatus- A case study for geothermal system.</t>
  </si>
  <si>
    <t>Soil Stabilization by Ground Bottom Ash and Red Mud</t>
  </si>
  <si>
    <t>Enhancing Prediction Performance          of Landslide Susceptibility  Model Using             Hybrid Machine Learning  Approach of Bagging Ensemble and Logistic
Model Tree</t>
  </si>
  <si>
    <t>Development    of    a new  cementless binder for marine dredged soil stabilization: Strength      behavior, hydraulic   resistance capacity, microstructural analysis                and environmental impacts.</t>
  </si>
  <si>
    <t>Water  retention  and thermal conductivity of a natural unsaturated loess</t>
  </si>
  <si>
    <t>Productive activities of the older people in Vietnam</t>
  </si>
  <si>
    <t>A Hybrid Intelligence System Based on Relevance Vector Machines and Imperialist Competitive Optimization for Modelling Forest Fire Danger Using GIS</t>
  </si>
  <si>
    <t>CFD simulation of air effect on flow field characteristics of hydro-viscous clutch with constant speed difference</t>
  </si>
  <si>
    <t>Q1b</t>
  </si>
  <si>
    <t>Q1a</t>
  </si>
  <si>
    <r>
      <t xml:space="preserve">Tạp chí nằm trong Top 30% tạp chí đứng đầu lĩnh vực nghiên cứu gần nhất của bài báo
</t>
    </r>
    <r>
      <rPr>
        <b/>
        <sz val="12"/>
        <color theme="1"/>
        <rFont val="Times New Roman"/>
        <family val="1"/>
      </rPr>
      <t>(Q1a)</t>
    </r>
  </si>
  <si>
    <r>
      <t xml:space="preserve">Tạp chí nằm ngoài Top 30% tạp chí đứng đầu nhóm Q1 thuộc lĩnh vực nghiên cứu gần nhất của bài báo 
</t>
    </r>
    <r>
      <rPr>
        <b/>
        <sz val="12"/>
        <color theme="1"/>
        <rFont val="Times New Roman"/>
        <family val="1"/>
      </rPr>
      <t>(Q1b)</t>
    </r>
  </si>
  <si>
    <t>Tổng chi</t>
  </si>
  <si>
    <t>Kinh phí Bộ cấp</t>
  </si>
  <si>
    <t>A comparative study
of artificial neural networks in predicting blast- induced air-blast overpressure at
DeoNai open-pit coal mine, Vietnam</t>
  </si>
  <si>
    <t>Reliability of Tunnel
Lining Design using the Hyperstatic Reaction Method</t>
  </si>
  <si>
    <t>Control technology for soft rock roadway in inclined coal seam: a  case  study  in  nui beo  mine,  quang ninh, vietnam</t>
  </si>
  <si>
    <t>Effects of ageing and storage conditions on the interfacial bond strength  of  steel fibers in mortars</t>
  </si>
  <si>
    <t>Durability of nanostructured biomasses ash (NBA) stabilized   expansive soils   for   pavement foundation</t>
  </si>
  <si>
    <t>Toward Practical Carrier Multiplication: Donor/Acceptor Codoped Si Nanocrystals in SiO2</t>
  </si>
  <si>
    <t>Influence of annealing temperature on physical properties and photocatalytic ability of g-C3N4 nanosheets synthesized through urea polymerization in Ar atmosphere</t>
  </si>
  <si>
    <t>Different    behaviour of      circular      and rectangular tunnels under the impact of earthquakes: A casestudy from the tunnel of Hanoi metro system</t>
  </si>
  <si>
    <t>Influence of the stratification in rock mass on the stability of roadways in Vietnamese coal mines.</t>
  </si>
  <si>
    <t>Synthesis, Characterization, and Impregnation of Some Ionic Liquids on Polymer Membrane for Separation
of Carbon Dioxide from Its Mixture with Methane</t>
  </si>
  <si>
    <t>Theoretical modeling of Positive Displacement Motors performance</t>
  </si>
  <si>
    <t>Neoproterozoic deposition and Triassic metamorphism of metasedimentary rocks in the Nam Co Complex, Song Ma Suture Zone, NW Vietnam</t>
  </si>
  <si>
    <t>Swelling potential, shrinkage and durability  of cemented and uncemented lateritic soils treated    with CWC base geopolymer</t>
  </si>
  <si>
    <t>Trần Tuấn Minh</t>
  </si>
  <si>
    <t>DANH SÁCH NHẬN THƯỞNG BÀI BÁO CÔNG BỐ TRÊN CÁC TẠP CHÍ UY TÍN TRONG DANH MỤC ISI, SCI, SCIE NĂM 2018</t>
  </si>
  <si>
    <t>Đơn vị công tác</t>
  </si>
  <si>
    <t>Ghi chú</t>
  </si>
  <si>
    <t>Phạm Xuân Núi</t>
  </si>
  <si>
    <t>Phạm Xuân Núi
Đoàn Văn Huấn</t>
  </si>
  <si>
    <t>Ngô Hà Sơn</t>
  </si>
  <si>
    <t>Hồ Văn Sơn</t>
  </si>
  <si>
    <t>Bùi Thị Lệ Thủy</t>
  </si>
  <si>
    <t>Nguyễn Thế Vinh</t>
  </si>
  <si>
    <t xml:space="preserve">Phan Thị Hồng </t>
  </si>
  <si>
    <t>Dương Văn Hào</t>
  </si>
  <si>
    <t>Ký nhận</t>
  </si>
  <si>
    <t>Bộ môn Lọc - Hóa dầu
Bộ môn Lọc - Hóa dầu</t>
  </si>
  <si>
    <t>Bộ môn Lọc - Hóa dầu</t>
  </si>
  <si>
    <t>Bộ môn Khoan - Khai thác</t>
  </si>
  <si>
    <t>Bộ môn Địa vật lý</t>
  </si>
  <si>
    <t>Kiều Duy Thông</t>
  </si>
  <si>
    <t>Bộ môn Tìm kiếm thăm dò
Bộ môn Tìm kiếm thăm dò
Bộ môn Tìm kiếm thăm dò
Bộ môn Tìm kiếm thăm dò
Bộ môn Tìm kiếm thăm dò
Bộ môn Tìm kiếm thăm dò
Bộ môn Tìm kiếm thăm dò
Bộ môn Tìm kiếm thăm dò
Bộ môn Tìm kiếm thăm dò</t>
  </si>
  <si>
    <t>Nguyễn Khắc Du</t>
  </si>
  <si>
    <t>Bộ môn Địa chất</t>
  </si>
  <si>
    <t>Số Chứng minh thư nhân dân</t>
  </si>
  <si>
    <t>Ngày cấp, nơi cấp</t>
  </si>
  <si>
    <t>Nguyễn Đình Luyện</t>
  </si>
  <si>
    <t>Hoàng Đình Quế</t>
  </si>
  <si>
    <t>Nhữ Việt Hà</t>
  </si>
  <si>
    <t>Tác giả thuộc biên chế Trường Đại học Mỏ - Địa chất</t>
  </si>
  <si>
    <t>Bộ môn Địa chất
Bộ môn Địa chất
Bộ môn Địa chất</t>
  </si>
  <si>
    <t>Bộ môn Địa chất công trình</t>
  </si>
  <si>
    <t>Nguyễn Khắc Giảng</t>
  </si>
  <si>
    <t>Lê Văn Hưng</t>
  </si>
  <si>
    <t>Bộ môn Công nghệ phần mềm</t>
  </si>
  <si>
    <t>Bộ môn Tin học Địa chất</t>
  </si>
  <si>
    <t>Ngô Thị Phương Thảo
Nguyễn Quang Khánh</t>
  </si>
  <si>
    <t>Bộ môn Tin học Trắc địa</t>
  </si>
  <si>
    <t>Bộ môn Tin học Trắc địa
Bộ môn Tin học Trắc địa</t>
  </si>
  <si>
    <t>Bộ môn Khoáng thạch và Địa hóa</t>
  </si>
  <si>
    <t>Lê Hồng Anh</t>
  </si>
  <si>
    <t>Bộ môn Khoa học máy tính</t>
  </si>
  <si>
    <t>Trần Thị Hà</t>
  </si>
  <si>
    <t>Bộ môn Vật lý</t>
  </si>
  <si>
    <t>Nguyễn Thị Lan Hương</t>
  </si>
  <si>
    <t>Bộ môn Toán</t>
  </si>
  <si>
    <t>Lê Đắc Tuyên</t>
  </si>
  <si>
    <t>Nguyễn Thị Kim Thoa</t>
  </si>
  <si>
    <t>Nguyễn Xuân Chung</t>
  </si>
  <si>
    <t>Đào Việt Thắng
Nguyễn Mạnh Hùng</t>
  </si>
  <si>
    <t>Nguyễn Trường Thanh</t>
  </si>
  <si>
    <t>Bộ môn Khai thác lộ thiên
Bộ môn Khai thác lộ thiên
Bộ môn Tìm kiếm thăm dò</t>
  </si>
  <si>
    <t>Nguyễn Hoàng
Bùi Xuân Nam</t>
  </si>
  <si>
    <t>Bộ môn Khai thác lộ thiên</t>
  </si>
  <si>
    <t>Bộ môn Tuyển khoáng</t>
  </si>
  <si>
    <t>Hoàng Hữu Đường</t>
  </si>
  <si>
    <t>Trần Thị Hương Giang</t>
  </si>
  <si>
    <t>Vũ Minh Ngạn</t>
  </si>
  <si>
    <t>Phạm Văn Hùng</t>
  </si>
  <si>
    <t>Đỗ Ngọc Anh</t>
  </si>
  <si>
    <t>Bộ môn Xây dựng Hạ tầng cơ sở</t>
  </si>
  <si>
    <t>Bộ môn Xây dựng công trình ngầm và Mỏ</t>
  </si>
  <si>
    <t>Nguyễn Chí Thành</t>
  </si>
  <si>
    <t>Nguyễn Trọng Dũng
Phạm Đức Thọ</t>
  </si>
  <si>
    <t>Bộ môn Xây dựng Hạ tầng cơ sở
Bộ môn Xây dựng Hạ tầng cơ sở</t>
  </si>
  <si>
    <t>Đặng Trung Thành</t>
  </si>
  <si>
    <t>Đỗ Mạnh Tấn</t>
  </si>
  <si>
    <t>Nguyễn Văn Trí</t>
  </si>
  <si>
    <t>Đào Viết Đoàn</t>
  </si>
  <si>
    <t>Lê Huy Việt</t>
  </si>
  <si>
    <t>Bộ môn Kỹ thuật xây dựng</t>
  </si>
  <si>
    <t>Bùi Văn Đức</t>
  </si>
  <si>
    <t>Bùi Văn Đức 
Nguyễn Văn Mạnh</t>
  </si>
  <si>
    <t>Phí Mạnh Phong</t>
  </si>
  <si>
    <t>Bộ môn Kỹ thuật xây dựng
Bộ môn Kỹ thuật xây dựng</t>
  </si>
  <si>
    <t>Bộ môn Nguyên lý chủ nghĩa Mác - Lê nin</t>
  </si>
  <si>
    <t>Lê Văn Hưng
Trần Hồng Hạnh</t>
  </si>
  <si>
    <t>Bộ môn Công nghệ phần mềm
Bộ môn Đo ảnh và Viễn thám</t>
  </si>
  <si>
    <t>Nguyễn Văn Xô</t>
  </si>
  <si>
    <t>Bộ môn Bản đồ</t>
  </si>
  <si>
    <t>Bộ môn Máy và Thiết bị Công nghiệp</t>
  </si>
  <si>
    <t>Duyệt Ban Giám hiệu</t>
  </si>
  <si>
    <t>Phòng Kế hoạch Tài chính</t>
  </si>
  <si>
    <t>Phòng Khoa học Công nghệ</t>
  </si>
  <si>
    <r>
      <t>Phạm Xuân Núi</t>
    </r>
    <r>
      <rPr>
        <sz val="16"/>
        <color rgb="FF000000"/>
        <rFont val="Times New Roman"/>
        <family val="1"/>
      </rPr>
      <t xml:space="preserve">
</t>
    </r>
    <r>
      <rPr>
        <b/>
        <sz val="16"/>
        <color rgb="FF000000"/>
        <rFont val="Times New Roman"/>
        <family val="1"/>
      </rPr>
      <t>Đoàn Văn Huấn</t>
    </r>
  </si>
  <si>
    <r>
      <t>Experimental measurement and thermodynamic modeling of cyclopentane hydrates with NaCl, KCl, CaCl</t>
    </r>
    <r>
      <rPr>
        <vertAlign val="subscript"/>
        <sz val="16"/>
        <color rgb="FF000000"/>
        <rFont val="Times New Roman"/>
        <family val="1"/>
      </rPr>
      <t>2</t>
    </r>
    <r>
      <rPr>
        <sz val="16"/>
        <color rgb="FF000000"/>
        <rFont val="Times New Roman"/>
        <family val="1"/>
      </rPr>
      <t>, or NaCl‐KCl present</t>
    </r>
  </si>
  <si>
    <r>
      <t xml:space="preserve"> </t>
    </r>
    <r>
      <rPr>
        <b/>
        <sz val="16"/>
        <color theme="1"/>
        <rFont val="Times New Roman"/>
        <family val="1"/>
      </rPr>
      <t>Hồ Văn Sơn</t>
    </r>
  </si>
  <si>
    <r>
      <rPr>
        <b/>
        <sz val="16"/>
        <color theme="1"/>
        <rFont val="Times New Roman"/>
        <family val="1"/>
      </rPr>
      <t>Hồ Văn Sơn</t>
    </r>
    <r>
      <rPr>
        <sz val="16"/>
        <color theme="1"/>
        <rFont val="Times New Roman"/>
        <family val="1"/>
      </rPr>
      <t xml:space="preserve">
</t>
    </r>
  </si>
  <si>
    <r>
      <t xml:space="preserve"> </t>
    </r>
    <r>
      <rPr>
        <b/>
        <sz val="16"/>
        <color rgb="FF000000"/>
        <rFont val="Times New Roman"/>
        <family val="1"/>
      </rPr>
      <t>Phạm Ngọc Kiên</t>
    </r>
  </si>
  <si>
    <r>
      <t>Bùi Hoàng Bắc
Nguyễn Tiến Dũng
Lương Quang Khang
Khương Thế Hùng 
Nguyễn Văn Lâm
Đỗ Mạnh An
Phan Viết Sơn
Trần Thị Vân Anh</t>
    </r>
    <r>
      <rPr>
        <sz val="16"/>
        <color rgb="FF000000"/>
        <rFont val="Times New Roman"/>
        <family val="1"/>
      </rPr>
      <t xml:space="preserve"> 
</t>
    </r>
    <r>
      <rPr>
        <b/>
        <sz val="16"/>
        <color rgb="FF000000"/>
        <rFont val="Times New Roman"/>
        <family val="1"/>
      </rPr>
      <t>Bùi Thanh Tịnh</t>
    </r>
  </si>
  <si>
    <r>
      <t>Bùi Vĩnh Hậu</t>
    </r>
    <r>
      <rPr>
        <sz val="16"/>
        <color rgb="FF000000"/>
        <rFont val="Times New Roman"/>
        <family val="1"/>
      </rPr>
      <t xml:space="preserve"> 
</t>
    </r>
    <r>
      <rPr>
        <b/>
        <sz val="16"/>
        <color rgb="FF000000"/>
        <rFont val="Times New Roman"/>
        <family val="1"/>
      </rPr>
      <t>Ngô Xuân Thành
Trần Thanh Hải</t>
    </r>
  </si>
  <si>
    <r>
      <t xml:space="preserve"> </t>
    </r>
    <r>
      <rPr>
        <b/>
        <sz val="16"/>
        <color rgb="FF000000"/>
        <rFont val="Times New Roman"/>
        <family val="1"/>
      </rPr>
      <t>Nhữ Việt Hà</t>
    </r>
  </si>
  <si>
    <r>
      <t>Trương Xuân Luận</t>
    </r>
    <r>
      <rPr>
        <sz val="16"/>
        <color rgb="FF000000"/>
        <rFont val="Times New Roman"/>
        <family val="1"/>
      </rPr>
      <t xml:space="preserve">     </t>
    </r>
  </si>
  <si>
    <r>
      <rPr>
        <b/>
        <sz val="16"/>
        <color rgb="FF000000"/>
        <rFont val="Times New Roman"/>
        <family val="1"/>
      </rPr>
      <t>Trần Chung Chuyên</t>
    </r>
    <r>
      <rPr>
        <sz val="16"/>
        <color rgb="FF000000"/>
        <rFont val="Times New Roman"/>
        <family val="1"/>
      </rPr>
      <t xml:space="preserve">            </t>
    </r>
  </si>
  <si>
    <r>
      <t xml:space="preserve"> </t>
    </r>
    <r>
      <rPr>
        <b/>
        <sz val="16"/>
        <color rgb="FF000000"/>
        <rFont val="Times New Roman"/>
        <family val="1"/>
      </rPr>
      <t>Lê Đắc Tuyên</t>
    </r>
  </si>
  <si>
    <r>
      <t xml:space="preserve">Chemical constituents of </t>
    </r>
    <r>
      <rPr>
        <i/>
        <sz val="16"/>
        <color rgb="FF000000"/>
        <rFont val="Times New Roman"/>
        <family val="1"/>
      </rPr>
      <t xml:space="preserve">Vitex trifolia </t>
    </r>
    <r>
      <rPr>
        <sz val="16"/>
        <color rgb="FF000000"/>
        <rFont val="Times New Roman"/>
        <family val="1"/>
      </rPr>
      <t>leaves</t>
    </r>
  </si>
  <si>
    <r>
      <t>Nguyễn Hoàng</t>
    </r>
    <r>
      <rPr>
        <sz val="16"/>
        <color rgb="FF000000"/>
        <rFont val="Times New Roman"/>
        <family val="1"/>
      </rPr>
      <t xml:space="preserve"> 
</t>
    </r>
    <r>
      <rPr>
        <b/>
        <sz val="16"/>
        <color rgb="FF000000"/>
        <rFont val="Times New Roman"/>
        <family val="1"/>
      </rPr>
      <t>Bùi Xuân Nam
Bùi Hoàng Bắc</t>
    </r>
  </si>
  <si>
    <r>
      <t>Đỗ Ngọc Anh</t>
    </r>
    <r>
      <rPr>
        <sz val="16"/>
        <color rgb="FF000000"/>
        <rFont val="Times New Roman"/>
        <family val="1"/>
      </rPr>
      <t xml:space="preserve"> 
</t>
    </r>
    <r>
      <rPr>
        <b/>
        <sz val="16"/>
        <color rgb="FF000000"/>
        <rFont val="Times New Roman"/>
        <family val="1"/>
      </rPr>
      <t>Đào Văn Canh</t>
    </r>
    <r>
      <rPr>
        <sz val="16"/>
        <color rgb="FF000000"/>
        <rFont val="Times New Roman"/>
        <family val="1"/>
      </rPr>
      <t xml:space="preserve">
Đ</t>
    </r>
    <r>
      <rPr>
        <b/>
        <sz val="16"/>
        <color rgb="FF000000"/>
        <rFont val="Times New Roman"/>
        <family val="1"/>
      </rPr>
      <t>ào Viết Đoàn</t>
    </r>
  </si>
  <si>
    <r>
      <t>Đặng Văn Kiên
Đỗ Ngọc Anh</t>
    </r>
    <r>
      <rPr>
        <sz val="16"/>
        <color rgb="FF000000"/>
        <rFont val="Times New Roman"/>
        <family val="1"/>
      </rPr>
      <t xml:space="preserve">
</t>
    </r>
    <r>
      <rPr>
        <b/>
        <sz val="16"/>
        <color rgb="FF000000"/>
        <rFont val="Times New Roman"/>
        <family val="1"/>
      </rPr>
      <t>Võ Trọng Hùng</t>
    </r>
  </si>
  <si>
    <t>Bộ môn Hóa</t>
  </si>
  <si>
    <t>Số tiền thực nhận (Vnđ)</t>
  </si>
  <si>
    <t>(kèm theo Quyết định số  943/QĐ-MĐC, ngày 08 tháng 7 năm 2019 của Hiệu trưởng trường Đại học Mỏ - Địa chất 
về việc Khen thưởng bài báo công bố trên các Tạp chí uy tín trong danh mục ISI, SCI, SCIE năm 2018)</t>
  </si>
  <si>
    <t>Số tiền bằng chữ: Hai trăm bảy mươi bảy triệu đồng chẵn</t>
  </si>
  <si>
    <t>Synthesis of Ag-AgBr/Al-MCM-41 nanocomposite and its application in photocatalytic oxidative sulfurization of dibenzothiophene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</si>
</sst>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_(* \(#,##0\);_(* &quot;-&quot;_);_(@_)"/>
    <numFmt numFmtId="165" formatCode="_(* #,##0.00_);_(* \(#,##0.00\);_(* &quot;-&quot;??_);_(@_)"/>
    <numFmt numFmtId="166" formatCode="#,##0.000"/>
    <numFmt numFmtId="167" formatCode="0.000"/>
  </numFmts>
  <fonts count="23" x14ac:knownFonts="1">
    <font>
      <sz val="10"/>
      <color theme="1"/>
      <name val="Times New Roman"/>
      <family val="2"/>
    </font>
    <font>
      <b/>
      <sz val="10"/>
      <color theme="1"/>
      <name val="Times New Roman"/>
      <family val="1"/>
    </font>
    <font>
      <b/>
      <sz val="10"/>
      <color theme="0"/>
      <name val="Times New Roman"/>
      <family val="1"/>
    </font>
    <font>
      <sz val="12"/>
      <color theme="1"/>
      <name val="Times New Roman"/>
      <family val="2"/>
    </font>
    <font>
      <b/>
      <sz val="12"/>
      <color theme="1"/>
      <name val="Times New Roman"/>
      <family val="2"/>
    </font>
    <font>
      <sz val="10"/>
      <color theme="1"/>
      <name val="Times New Roman"/>
      <family val="2"/>
    </font>
    <font>
      <b/>
      <sz val="12"/>
      <color theme="1"/>
      <name val="Times New Roman"/>
      <family val="1"/>
    </font>
    <font>
      <b/>
      <u/>
      <sz val="12"/>
      <color theme="1"/>
      <name val="Times New Roman"/>
      <family val="1"/>
    </font>
    <font>
      <b/>
      <sz val="14"/>
      <color theme="1"/>
      <name val="Times New Roman"/>
      <family val="2"/>
    </font>
    <font>
      <b/>
      <sz val="14"/>
      <color theme="1"/>
      <name val="Times New Roman"/>
      <family val="1"/>
    </font>
    <font>
      <sz val="13"/>
      <color theme="1"/>
      <name val="Times New Roman"/>
      <family val="2"/>
    </font>
    <font>
      <sz val="14"/>
      <color theme="1"/>
      <name val="Times New Roman"/>
      <family val="2"/>
    </font>
    <font>
      <b/>
      <sz val="16"/>
      <color theme="1"/>
      <name val="Times New Roman"/>
      <family val="1"/>
    </font>
    <font>
      <sz val="16"/>
      <color theme="1"/>
      <name val="Times New Roman"/>
      <family val="1"/>
    </font>
    <font>
      <b/>
      <sz val="18"/>
      <color theme="1"/>
      <name val="Times New Roman"/>
      <family val="1"/>
    </font>
    <font>
      <b/>
      <sz val="19"/>
      <color theme="1"/>
      <name val="Times New Roman"/>
      <family val="1"/>
    </font>
    <font>
      <i/>
      <sz val="16"/>
      <color theme="1"/>
      <name val="Times New Roman"/>
      <family val="1"/>
    </font>
    <font>
      <b/>
      <sz val="16"/>
      <color rgb="FF000000"/>
      <name val="Times New Roman"/>
      <family val="1"/>
    </font>
    <font>
      <sz val="16"/>
      <color rgb="FF000000"/>
      <name val="Times New Roman"/>
      <family val="1"/>
    </font>
    <font>
      <vertAlign val="subscript"/>
      <sz val="16"/>
      <color rgb="FF000000"/>
      <name val="Times New Roman"/>
      <family val="1"/>
    </font>
    <font>
      <i/>
      <sz val="16"/>
      <color rgb="FF000000"/>
      <name val="Times New Roman"/>
      <family val="1"/>
    </font>
    <font>
      <sz val="18"/>
      <color theme="1"/>
      <name val="Times New Roman"/>
      <family val="1"/>
    </font>
    <font>
      <i/>
      <sz val="18"/>
      <color theme="1"/>
      <name val="Times New Roman"/>
      <family val="1"/>
    </font>
  </fonts>
  <fills count="6">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165" fontId="5" fillId="0" borderId="0" applyFont="0" applyFill="0" applyBorder="0" applyAlignment="0" applyProtection="0"/>
  </cellStyleXfs>
  <cellXfs count="89">
    <xf numFmtId="0" fontId="0" fillId="0" borderId="0" xfId="0"/>
    <xf numFmtId="0" fontId="0" fillId="0" borderId="0" xfId="0" applyAlignment="1">
      <alignment vertical="center"/>
    </xf>
    <xf numFmtId="3" fontId="0" fillId="0" borderId="0" xfId="0" applyNumberFormat="1" applyAlignment="1">
      <alignment vertical="center"/>
    </xf>
    <xf numFmtId="0" fontId="0" fillId="0" borderId="0" xfId="0" applyAlignment="1">
      <alignment horizontal="center" vertical="center" wrapText="1"/>
    </xf>
    <xf numFmtId="3"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horizontal="center" vertical="center"/>
    </xf>
    <xf numFmtId="0" fontId="0" fillId="0" borderId="3" xfId="0" applyBorder="1" applyAlignment="1">
      <alignment vertical="center"/>
    </xf>
    <xf numFmtId="0" fontId="0" fillId="0" borderId="4" xfId="0" applyBorder="1" applyAlignment="1">
      <alignment vertical="center"/>
    </xf>
    <xf numFmtId="0" fontId="2" fillId="2" borderId="5" xfId="0" applyFont="1" applyFill="1" applyBorder="1" applyAlignment="1">
      <alignment vertical="center"/>
    </xf>
    <xf numFmtId="0" fontId="2" fillId="2" borderId="7" xfId="0" applyFont="1" applyFill="1" applyBorder="1" applyAlignment="1">
      <alignment horizontal="centerContinuous" vertical="center"/>
    </xf>
    <xf numFmtId="0" fontId="2" fillId="2" borderId="8" xfId="0" applyFont="1" applyFill="1" applyBorder="1" applyAlignment="1">
      <alignment horizontal="centerContinuous" vertical="center"/>
    </xf>
    <xf numFmtId="0" fontId="2" fillId="2" borderId="9" xfId="0" applyFont="1" applyFill="1" applyBorder="1" applyAlignment="1">
      <alignment horizontal="centerContinuous"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3" fontId="1" fillId="0" borderId="3"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1" xfId="0" applyNumberFormat="1"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0" fillId="3" borderId="0" xfId="0" applyFill="1" applyAlignment="1">
      <alignment vertical="center"/>
    </xf>
    <xf numFmtId="0" fontId="0" fillId="0" borderId="0" xfId="0" applyFill="1" applyAlignment="1">
      <alignment vertical="center"/>
    </xf>
    <xf numFmtId="0" fontId="0" fillId="0" borderId="0" xfId="0" applyFill="1" applyAlignment="1">
      <alignment horizontal="justify" vertical="center" wrapText="1"/>
    </xf>
    <xf numFmtId="4" fontId="0" fillId="0" borderId="3" xfId="0" applyNumberFormat="1" applyBorder="1" applyAlignment="1">
      <alignment vertical="center"/>
    </xf>
    <xf numFmtId="4" fontId="0" fillId="0" borderId="4" xfId="0" applyNumberFormat="1" applyBorder="1" applyAlignment="1">
      <alignment vertical="center"/>
    </xf>
    <xf numFmtId="166" fontId="0" fillId="0" borderId="3" xfId="0" applyNumberFormat="1" applyBorder="1" applyAlignment="1">
      <alignment vertical="center"/>
    </xf>
    <xf numFmtId="166" fontId="0" fillId="0" borderId="4" xfId="0" applyNumberFormat="1" applyBorder="1" applyAlignment="1">
      <alignment vertical="center"/>
    </xf>
    <xf numFmtId="0" fontId="3" fillId="0" borderId="0" xfId="0" applyFont="1" applyFill="1" applyAlignment="1">
      <alignment horizontal="justify" vertical="center" wrapText="1"/>
    </xf>
    <xf numFmtId="0" fontId="3" fillId="0" borderId="0" xfId="0" applyFont="1" applyFill="1" applyAlignment="1">
      <alignment vertical="center"/>
    </xf>
    <xf numFmtId="0" fontId="7" fillId="0" borderId="0" xfId="0" applyFont="1" applyFill="1" applyAlignment="1">
      <alignment vertical="center"/>
    </xf>
    <xf numFmtId="0" fontId="6" fillId="0" borderId="0" xfId="0" applyFont="1" applyFill="1" applyAlignment="1">
      <alignment vertical="center"/>
    </xf>
    <xf numFmtId="0" fontId="10" fillId="4" borderId="0" xfId="0" applyFont="1" applyFill="1" applyAlignment="1">
      <alignment horizontal="center" vertical="center"/>
    </xf>
    <xf numFmtId="0" fontId="0" fillId="4" borderId="0" xfId="0" applyFill="1" applyAlignment="1">
      <alignment vertical="center"/>
    </xf>
    <xf numFmtId="164" fontId="8" fillId="4" borderId="0" xfId="0" applyNumberFormat="1" applyFont="1" applyFill="1" applyBorder="1" applyAlignment="1">
      <alignment horizontal="center" vertical="top" wrapText="1"/>
    </xf>
    <xf numFmtId="164" fontId="1" fillId="3" borderId="0" xfId="0" applyNumberFormat="1" applyFont="1" applyFill="1" applyAlignment="1">
      <alignment vertical="center"/>
    </xf>
    <xf numFmtId="0" fontId="0" fillId="5" borderId="0" xfId="0" applyFill="1" applyAlignment="1">
      <alignment vertical="center"/>
    </xf>
    <xf numFmtId="164" fontId="1" fillId="5" borderId="0" xfId="0" applyNumberFormat="1" applyFont="1" applyFill="1" applyAlignment="1">
      <alignment vertical="center"/>
    </xf>
    <xf numFmtId="0" fontId="3" fillId="0" borderId="1" xfId="0" applyFont="1" applyFill="1" applyBorder="1" applyAlignment="1">
      <alignment horizontal="center" vertical="center" wrapText="1"/>
    </xf>
    <xf numFmtId="0" fontId="9" fillId="0" borderId="0" xfId="0" applyFont="1" applyFill="1" applyAlignment="1">
      <alignment horizontal="center" vertical="center"/>
    </xf>
    <xf numFmtId="0" fontId="3" fillId="0" borderId="0" xfId="0" applyFont="1" applyFill="1" applyAlignment="1">
      <alignment horizontal="left" vertical="center"/>
    </xf>
    <xf numFmtId="166" fontId="6" fillId="0" borderId="1" xfId="0" applyNumberFormat="1" applyFont="1" applyFill="1" applyBorder="1" applyAlignment="1">
      <alignment horizontal="center" vertical="center" wrapText="1"/>
    </xf>
    <xf numFmtId="167" fontId="6" fillId="0" borderId="1" xfId="0" applyNumberFormat="1" applyFont="1" applyFill="1" applyBorder="1"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11" fillId="0" borderId="0" xfId="0" applyFont="1" applyFill="1" applyAlignment="1">
      <alignment vertical="center"/>
    </xf>
    <xf numFmtId="0" fontId="13" fillId="0" borderId="0" xfId="0" applyFont="1" applyFill="1" applyAlignment="1">
      <alignment vertical="center"/>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Alignment="1">
      <alignment vertical="center" wrapText="1"/>
    </xf>
    <xf numFmtId="0" fontId="13" fillId="0" borderId="0" xfId="0" applyFont="1" applyAlignment="1">
      <alignment vertical="center"/>
    </xf>
    <xf numFmtId="0" fontId="12" fillId="0" borderId="1" xfId="0" quotePrefix="1" applyFont="1"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justify" vertical="center" wrapText="1"/>
    </xf>
    <xf numFmtId="0" fontId="17" fillId="0" borderId="1" xfId="0" applyFont="1" applyFill="1" applyBorder="1" applyAlignment="1">
      <alignment horizontal="justify" vertical="center" wrapText="1"/>
    </xf>
    <xf numFmtId="2" fontId="13"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4" fontId="13" fillId="0" borderId="1" xfId="0" applyNumberFormat="1" applyFont="1" applyFill="1" applyBorder="1" applyAlignment="1">
      <alignment horizontal="center" vertical="center"/>
    </xf>
    <xf numFmtId="167" fontId="12" fillId="0" borderId="1" xfId="1" applyNumberFormat="1" applyFont="1" applyFill="1" applyBorder="1" applyAlignment="1">
      <alignment horizontal="center" vertical="center"/>
    </xf>
    <xf numFmtId="167" fontId="13" fillId="0" borderId="1" xfId="1" applyNumberFormat="1" applyFont="1" applyFill="1" applyBorder="1" applyAlignment="1">
      <alignment horizontal="center" vertical="center" wrapText="1"/>
    </xf>
    <xf numFmtId="164" fontId="12" fillId="0" borderId="1" xfId="0" applyNumberFormat="1"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0" fontId="18" fillId="0" borderId="1" xfId="0" applyFont="1" applyFill="1" applyBorder="1" applyAlignment="1">
      <alignment horizontal="justify" vertical="center" wrapText="1"/>
    </xf>
    <xf numFmtId="167" fontId="13" fillId="0" borderId="1" xfId="1" applyNumberFormat="1" applyFont="1" applyFill="1" applyBorder="1" applyAlignment="1">
      <alignment horizontal="center" vertical="center"/>
    </xf>
    <xf numFmtId="0" fontId="12" fillId="0" borderId="1" xfId="0" applyFont="1" applyFill="1" applyBorder="1" applyAlignment="1">
      <alignment horizontal="justify" vertical="center" wrapText="1"/>
    </xf>
    <xf numFmtId="164" fontId="12" fillId="0" borderId="1" xfId="0" applyNumberFormat="1" applyFont="1" applyFill="1" applyBorder="1" applyAlignment="1">
      <alignment horizontal="center" vertical="center"/>
    </xf>
    <xf numFmtId="0" fontId="14" fillId="0" borderId="0" xfId="0" applyFont="1" applyFill="1" applyAlignment="1">
      <alignment horizontal="justify" vertical="center" wrapText="1"/>
    </xf>
    <xf numFmtId="0" fontId="14" fillId="0" borderId="0" xfId="0" applyFont="1" applyFill="1" applyAlignment="1">
      <alignment vertical="center"/>
    </xf>
    <xf numFmtId="0" fontId="21" fillId="0" borderId="0" xfId="0" applyFont="1" applyFill="1" applyAlignment="1">
      <alignment horizontal="justify" vertical="center" wrapText="1"/>
    </xf>
    <xf numFmtId="0" fontId="21" fillId="0" borderId="0" xfId="0" applyFont="1" applyFill="1" applyAlignment="1">
      <alignment vertical="center"/>
    </xf>
    <xf numFmtId="0" fontId="16" fillId="0" borderId="0" xfId="0" applyFont="1" applyFill="1" applyAlignment="1">
      <alignment horizontal="left" vertical="center"/>
    </xf>
    <xf numFmtId="0" fontId="16" fillId="0" borderId="0" xfId="0" applyFont="1" applyFill="1" applyAlignment="1">
      <alignment horizontal="left" vertical="center"/>
    </xf>
    <xf numFmtId="0" fontId="15" fillId="0" borderId="0" xfId="0" applyFont="1" applyFill="1" applyAlignment="1">
      <alignment horizontal="center" vertical="center"/>
    </xf>
    <xf numFmtId="0" fontId="14" fillId="0" borderId="0" xfId="0" applyFont="1" applyFill="1" applyAlignment="1">
      <alignment horizontal="center" vertical="center"/>
    </xf>
    <xf numFmtId="0" fontId="22" fillId="0" borderId="10" xfId="0" applyFont="1" applyFill="1" applyBorder="1" applyAlignment="1">
      <alignment horizontal="center" vertical="center" wrapText="1"/>
    </xf>
    <xf numFmtId="0" fontId="22" fillId="0" borderId="10" xfId="0" applyFont="1" applyFill="1" applyBorder="1" applyAlignment="1">
      <alignment horizontal="center" vertical="center"/>
    </xf>
    <xf numFmtId="0" fontId="16" fillId="0" borderId="0" xfId="0" applyFont="1" applyFill="1" applyAlignment="1">
      <alignment horizontal="left" vertical="center"/>
    </xf>
    <xf numFmtId="166"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xf>
    <xf numFmtId="167" fontId="6" fillId="0" borderId="1" xfId="0" applyNumberFormat="1" applyFont="1" applyFill="1" applyBorder="1" applyAlignment="1">
      <alignment horizontal="center" vertical="center"/>
    </xf>
    <xf numFmtId="0" fontId="0" fillId="0" borderId="1" xfId="0" applyFill="1" applyBorder="1" applyAlignment="1">
      <alignment horizontal="center" vertical="center"/>
    </xf>
    <xf numFmtId="167" fontId="6"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0" fontId="3" fillId="0" borderId="0" xfId="0" applyFont="1" applyFill="1" applyAlignment="1">
      <alignment horizontal="left" vertical="center" wrapText="1"/>
    </xf>
    <xf numFmtId="0" fontId="3" fillId="0" borderId="0" xfId="0" applyFont="1" applyFill="1" applyAlignment="1">
      <alignment horizontal="lef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6"/>
  <sheetViews>
    <sheetView tabSelected="1" topLeftCell="A58" zoomScale="40" zoomScaleNormal="40" workbookViewId="0">
      <selection activeCell="K122" sqref="K122"/>
    </sheetView>
  </sheetViews>
  <sheetFormatPr defaultColWidth="9.1640625" defaultRowHeight="20.100000000000001" customHeight="1" x14ac:dyDescent="0.2"/>
  <cols>
    <col min="1" max="1" width="9.1640625" style="1"/>
    <col min="2" max="2" width="39" style="1" customWidth="1"/>
    <col min="3" max="3" width="41.6640625" style="1" customWidth="1"/>
    <col min="4" max="4" width="8.5" style="1" hidden="1" customWidth="1"/>
    <col min="5" max="5" width="17.83203125" style="1" hidden="1" customWidth="1"/>
    <col min="6" max="6" width="18.6640625" style="1" hidden="1" customWidth="1"/>
    <col min="7" max="7" width="13.5" style="1" hidden="1" customWidth="1"/>
    <col min="8" max="8" width="9.5" style="1" hidden="1" customWidth="1"/>
    <col min="9" max="9" width="9" style="1" hidden="1" customWidth="1"/>
    <col min="10" max="10" width="11.33203125" style="22" hidden="1" customWidth="1"/>
    <col min="11" max="11" width="55" style="22" bestFit="1" customWidth="1"/>
    <col min="12" max="12" width="32.6640625" style="22" customWidth="1"/>
    <col min="13" max="13" width="31.5" style="22" customWidth="1"/>
    <col min="14" max="14" width="23.33203125" style="22" bestFit="1" customWidth="1"/>
    <col min="15" max="15" width="30" style="22" customWidth="1"/>
    <col min="16" max="18" width="23.33203125" style="22" customWidth="1"/>
    <col min="19" max="19" width="108" style="1" hidden="1" customWidth="1"/>
    <col min="20" max="26" width="9.1640625" style="1" customWidth="1"/>
    <col min="27" max="27" width="28" style="1" customWidth="1"/>
    <col min="28" max="16384" width="9.1640625" style="1"/>
  </cols>
  <sheetData>
    <row r="1" spans="1:19" ht="20.100000000000001" customHeight="1" x14ac:dyDescent="0.2">
      <c r="A1" s="74" t="s">
        <v>122</v>
      </c>
      <c r="B1" s="74"/>
      <c r="C1" s="74"/>
      <c r="D1" s="74"/>
      <c r="E1" s="74"/>
      <c r="F1" s="74"/>
      <c r="G1" s="74"/>
      <c r="H1" s="74"/>
      <c r="I1" s="74"/>
      <c r="J1" s="74"/>
      <c r="K1" s="74"/>
      <c r="L1" s="74"/>
      <c r="M1" s="74"/>
      <c r="N1" s="74"/>
      <c r="O1" s="74"/>
      <c r="P1" s="74"/>
      <c r="Q1" s="40"/>
      <c r="R1" s="40"/>
    </row>
    <row r="2" spans="1:19" s="23" customFormat="1" ht="51.75" customHeight="1" x14ac:dyDescent="0.2">
      <c r="A2" s="76" t="s">
        <v>219</v>
      </c>
      <c r="B2" s="77"/>
      <c r="C2" s="77"/>
      <c r="D2" s="77"/>
      <c r="E2" s="77"/>
      <c r="F2" s="77"/>
      <c r="G2" s="77"/>
      <c r="H2" s="77"/>
      <c r="I2" s="77"/>
      <c r="J2" s="77"/>
      <c r="K2" s="77"/>
      <c r="L2" s="77"/>
      <c r="M2" s="77"/>
      <c r="N2" s="77"/>
      <c r="O2" s="77"/>
      <c r="P2" s="77"/>
      <c r="Q2" s="44"/>
      <c r="R2" s="44"/>
    </row>
    <row r="3" spans="1:19" s="51" customFormat="1" ht="79.5" customHeight="1" x14ac:dyDescent="0.2">
      <c r="A3" s="48" t="s">
        <v>0</v>
      </c>
      <c r="B3" s="48" t="s">
        <v>14</v>
      </c>
      <c r="C3" s="48" t="s">
        <v>147</v>
      </c>
      <c r="D3" s="48" t="s">
        <v>1</v>
      </c>
      <c r="E3" s="48" t="str">
        <f>MucHoTro!C3</f>
        <v>Nếu tác giả thứ nhất là cán bộ thuộc biên chế của Nhà trường</v>
      </c>
      <c r="F3" s="48" t="str">
        <f>MucHoTro!D3</f>
        <v>Nếu tác giả liên hệ mà không là tác giả thứ nhất là cán bộ thuộc biên chế của Nhà trường</v>
      </c>
      <c r="G3" s="48" t="s">
        <v>26</v>
      </c>
      <c r="H3" s="48" t="s">
        <v>17</v>
      </c>
      <c r="I3" s="48" t="s">
        <v>18</v>
      </c>
      <c r="J3" s="48" t="s">
        <v>16</v>
      </c>
      <c r="K3" s="48" t="s">
        <v>123</v>
      </c>
      <c r="L3" s="48" t="s">
        <v>142</v>
      </c>
      <c r="M3" s="48" t="s">
        <v>143</v>
      </c>
      <c r="N3" s="48" t="s">
        <v>218</v>
      </c>
      <c r="O3" s="48" t="s">
        <v>133</v>
      </c>
      <c r="P3" s="48" t="s">
        <v>124</v>
      </c>
      <c r="Q3" s="49"/>
      <c r="R3" s="49"/>
      <c r="S3" s="50" t="s">
        <v>1</v>
      </c>
    </row>
    <row r="4" spans="1:19" s="51" customFormat="1" ht="40.5" hidden="1" x14ac:dyDescent="0.2">
      <c r="A4" s="52" t="s">
        <v>30</v>
      </c>
      <c r="B4" s="52" t="s">
        <v>32</v>
      </c>
      <c r="C4" s="52" t="s">
        <v>31</v>
      </c>
      <c r="D4" s="52" t="s">
        <v>33</v>
      </c>
      <c r="E4" s="52" t="s">
        <v>34</v>
      </c>
      <c r="F4" s="52" t="s">
        <v>35</v>
      </c>
      <c r="G4" s="52" t="s">
        <v>36</v>
      </c>
      <c r="H4" s="52" t="s">
        <v>37</v>
      </c>
      <c r="I4" s="52" t="s">
        <v>38</v>
      </c>
      <c r="J4" s="52" t="s">
        <v>39</v>
      </c>
      <c r="K4" s="52"/>
      <c r="L4" s="52"/>
      <c r="M4" s="52"/>
      <c r="N4" s="52" t="s">
        <v>40</v>
      </c>
      <c r="O4" s="52"/>
      <c r="P4" s="52"/>
      <c r="Q4" s="53"/>
      <c r="R4" s="53"/>
      <c r="S4" s="50"/>
    </row>
    <row r="5" spans="1:19" s="51" customFormat="1" ht="121.5" x14ac:dyDescent="0.2">
      <c r="A5" s="54">
        <v>1</v>
      </c>
      <c r="B5" s="55" t="s">
        <v>221</v>
      </c>
      <c r="C5" s="56" t="s">
        <v>202</v>
      </c>
      <c r="D5" s="57" t="s">
        <v>102</v>
      </c>
      <c r="E5" s="58" t="s">
        <v>13</v>
      </c>
      <c r="F5" s="58"/>
      <c r="G5" s="58"/>
      <c r="H5" s="59">
        <f>IF(D5="Q1a",MucHoTro!$H$5,IF(D5="Q1b",MucHoTro!$H$6,IF(D5="Q2",MucHoTro!$H$7,IF(D5="Q3",MucHoTro!$H$8,IF(D5="Q4",MucHoTro!$H$9)))))</f>
        <v>1.3</v>
      </c>
      <c r="I5" s="54">
        <f>IF(E5="x",MucHoTro!$C$5,IF(F5="x",MucHoTro!$D$5,IF(G5="x",MucHoTro!$E$5)))</f>
        <v>1.5</v>
      </c>
      <c r="J5" s="60">
        <f t="shared" ref="J5:J36" si="0">H5*I5</f>
        <v>1.9500000000000002</v>
      </c>
      <c r="K5" s="61" t="s">
        <v>134</v>
      </c>
      <c r="L5" s="61"/>
      <c r="M5" s="61"/>
      <c r="N5" s="62">
        <f t="shared" ref="N5:N36" si="1">J5*2000000</f>
        <v>3900000.0000000005</v>
      </c>
      <c r="O5" s="62"/>
      <c r="P5" s="62"/>
      <c r="Q5" s="63"/>
      <c r="R5" s="63"/>
      <c r="S5" s="51" t="str">
        <f>IF(D5&lt;&gt;"",INDEX(MucHoTro!$B$5:$B$10,MATCH('Danh sách nhận tiền'!D5,MucHoTro!$G$5:$G$10,0),1),"")</f>
        <v>Tạp chí nằm ngoài Top 30% tạp chí đứng đầu nhóm Q1 thuộc lĩnh vực nghiên cứu gần nhất của bài báo 
(Q1b)</v>
      </c>
    </row>
    <row r="6" spans="1:19" s="51" customFormat="1" ht="121.5" x14ac:dyDescent="0.2">
      <c r="A6" s="54">
        <v>2</v>
      </c>
      <c r="B6" s="64" t="s">
        <v>41</v>
      </c>
      <c r="C6" s="56" t="s">
        <v>125</v>
      </c>
      <c r="D6" s="57" t="s">
        <v>9</v>
      </c>
      <c r="E6" s="58" t="s">
        <v>13</v>
      </c>
      <c r="F6" s="58"/>
      <c r="G6" s="58"/>
      <c r="H6" s="59">
        <f>IF(D6="Q1a",MucHoTro!$H$5,IF(D6="Q1b",MucHoTro!$H$6,IF(D6="Q2",MucHoTro!$H$7,IF(D6="Q3",MucHoTro!$H$8,IF(D6="Q4",MucHoTro!$H$9)))))</f>
        <v>1.2</v>
      </c>
      <c r="I6" s="54">
        <f>IF(E6="x",MucHoTro!$C$5,IF(F6="x",MucHoTro!$D$5,IF(G6="x",MucHoTro!$E$5)))</f>
        <v>1.5</v>
      </c>
      <c r="J6" s="60">
        <f t="shared" si="0"/>
        <v>1.7999999999999998</v>
      </c>
      <c r="K6" s="61" t="s">
        <v>135</v>
      </c>
      <c r="L6" s="65"/>
      <c r="M6" s="65"/>
      <c r="N6" s="62">
        <f t="shared" si="1"/>
        <v>3599999.9999999995</v>
      </c>
      <c r="O6" s="62"/>
      <c r="P6" s="62"/>
      <c r="Q6" s="63"/>
      <c r="R6" s="63"/>
      <c r="S6" s="51" t="str">
        <f>IF(D6&lt;&gt;"",INDEX(MucHoTro!$B$5:$B$10,MATCH('Danh sách nhận tiền'!D6,MucHoTro!$G$5:$G$10,0),1),"")</f>
        <v>Tạp chí trong nhóm Q2 thuộc lĩnh vực nghiên cứu gần nhất của bài báo
(Q2)</v>
      </c>
    </row>
    <row r="7" spans="1:19" s="51" customFormat="1" ht="141.75" x14ac:dyDescent="0.2">
      <c r="A7" s="54">
        <v>3</v>
      </c>
      <c r="B7" s="64" t="s">
        <v>42</v>
      </c>
      <c r="C7" s="56" t="s">
        <v>126</v>
      </c>
      <c r="D7" s="57" t="s">
        <v>9</v>
      </c>
      <c r="E7" s="58" t="s">
        <v>13</v>
      </c>
      <c r="F7" s="58"/>
      <c r="G7" s="58"/>
      <c r="H7" s="59">
        <f>IF(D7="Q1a",MucHoTro!$H$5,IF(D7="Q1b",MucHoTro!$H$6,IF(D7="Q2",MucHoTro!$H$7,IF(D7="Q3",MucHoTro!$H$8,IF(D7="Q4",MucHoTro!$H$9)))))</f>
        <v>1.2</v>
      </c>
      <c r="I7" s="54">
        <f>IF(E7="x",MucHoTro!$C$5,IF(F7="x",MucHoTro!$D$5,IF(G7="x",MucHoTro!$E$5)))</f>
        <v>1.5</v>
      </c>
      <c r="J7" s="60">
        <f t="shared" si="0"/>
        <v>1.7999999999999998</v>
      </c>
      <c r="K7" s="61" t="s">
        <v>134</v>
      </c>
      <c r="L7" s="61"/>
      <c r="M7" s="61"/>
      <c r="N7" s="62">
        <f t="shared" si="1"/>
        <v>3599999.9999999995</v>
      </c>
      <c r="O7" s="62"/>
      <c r="P7" s="62"/>
      <c r="Q7" s="63"/>
      <c r="R7" s="63"/>
      <c r="S7" s="51" t="str">
        <f>IF(D7&lt;&gt;"",INDEX(MucHoTro!$B$5:$B$10,MATCH('Danh sách nhận tiền'!D7,MucHoTro!$G$5:$G$10,0),1),"")</f>
        <v>Tạp chí trong nhóm Q2 thuộc lĩnh vực nghiên cứu gần nhất của bài báo
(Q2)</v>
      </c>
    </row>
    <row r="8" spans="1:19" s="51" customFormat="1" ht="162" x14ac:dyDescent="0.2">
      <c r="A8" s="54">
        <v>4</v>
      </c>
      <c r="B8" s="64" t="s">
        <v>43</v>
      </c>
      <c r="C8" s="56" t="s">
        <v>127</v>
      </c>
      <c r="D8" s="57" t="s">
        <v>9</v>
      </c>
      <c r="E8" s="58" t="s">
        <v>13</v>
      </c>
      <c r="F8" s="58"/>
      <c r="G8" s="58"/>
      <c r="H8" s="59">
        <f>IF(D8="Q1a",MucHoTro!$H$5,IF(D8="Q1b",MucHoTro!$H$6,IF(D8="Q2",MucHoTro!$H$7,IF(D8="Q3",MucHoTro!$H$8,IF(D8="Q4",MucHoTro!$H$9)))))</f>
        <v>1.2</v>
      </c>
      <c r="I8" s="54">
        <f>IF(E8="x",MucHoTro!$C$5,IF(F8="x",MucHoTro!$D$5,IF(G8="x",MucHoTro!$E$5)))</f>
        <v>1.5</v>
      </c>
      <c r="J8" s="60">
        <f t="shared" si="0"/>
        <v>1.7999999999999998</v>
      </c>
      <c r="K8" s="61" t="s">
        <v>135</v>
      </c>
      <c r="L8" s="65"/>
      <c r="M8" s="65"/>
      <c r="N8" s="62">
        <f t="shared" si="1"/>
        <v>3599999.9999999995</v>
      </c>
      <c r="O8" s="62"/>
      <c r="P8" s="62"/>
      <c r="Q8" s="63"/>
      <c r="R8" s="63"/>
      <c r="S8" s="51" t="str">
        <f>IF(D8&lt;&gt;"",INDEX(MucHoTro!$B$5:$B$10,MATCH('Danh sách nhận tiền'!D8,MucHoTro!$G$5:$G$10,0),1),"")</f>
        <v>Tạp chí trong nhóm Q2 thuộc lĩnh vực nghiên cứu gần nhất của bài báo
(Q2)</v>
      </c>
    </row>
    <row r="9" spans="1:19" s="51" customFormat="1" ht="124.5" x14ac:dyDescent="0.2">
      <c r="A9" s="54">
        <v>5</v>
      </c>
      <c r="B9" s="64" t="s">
        <v>203</v>
      </c>
      <c r="C9" s="56" t="s">
        <v>128</v>
      </c>
      <c r="D9" s="57" t="s">
        <v>102</v>
      </c>
      <c r="E9" s="58" t="s">
        <v>13</v>
      </c>
      <c r="F9" s="58"/>
      <c r="G9" s="58"/>
      <c r="H9" s="59">
        <f>IF(D9="Q1a",MucHoTro!$H$5,IF(D9="Q1b",MucHoTro!$H$6,IF(D9="Q2",MucHoTro!$H$7,IF(D9="Q3",MucHoTro!$H$8,IF(D9="Q4",MucHoTro!$H$9)))))</f>
        <v>1.3</v>
      </c>
      <c r="I9" s="54">
        <f>IF(E9="x",MucHoTro!$C$5,IF(F9="x",MucHoTro!$D$5,IF(G9="x",MucHoTro!$E$5)))</f>
        <v>1.5</v>
      </c>
      <c r="J9" s="60">
        <f t="shared" si="0"/>
        <v>1.9500000000000002</v>
      </c>
      <c r="K9" s="61" t="s">
        <v>135</v>
      </c>
      <c r="L9" s="65"/>
      <c r="M9" s="65"/>
      <c r="N9" s="62">
        <f t="shared" si="1"/>
        <v>3900000.0000000005</v>
      </c>
      <c r="O9" s="62"/>
      <c r="P9" s="62"/>
      <c r="Q9" s="63"/>
      <c r="R9" s="63"/>
      <c r="S9" s="51" t="str">
        <f>IF(D9&lt;&gt;"",INDEX(MucHoTro!$B$5:$B$10,MATCH('Danh sách nhận tiền'!D9,MucHoTro!$G$5:$G$10,0),1),"")</f>
        <v>Tạp chí nằm ngoài Top 30% tạp chí đứng đầu nhóm Q1 thuộc lĩnh vực nghiên cứu gần nhất của bài báo 
(Q1b)</v>
      </c>
    </row>
    <row r="10" spans="1:19" s="51" customFormat="1" ht="101.25" x14ac:dyDescent="0.2">
      <c r="A10" s="54">
        <v>6</v>
      </c>
      <c r="B10" s="55" t="s">
        <v>44</v>
      </c>
      <c r="C10" s="56" t="s">
        <v>128</v>
      </c>
      <c r="D10" s="57" t="s">
        <v>102</v>
      </c>
      <c r="E10" s="58" t="s">
        <v>13</v>
      </c>
      <c r="F10" s="58"/>
      <c r="G10" s="58"/>
      <c r="H10" s="59">
        <f>IF(D10="Q1a",MucHoTro!$H$5,IF(D10="Q1b",MucHoTro!$H$6,IF(D10="Q2",MucHoTro!$H$7,IF(D10="Q3",MucHoTro!$H$8,IF(D10="Q4",MucHoTro!$H$9)))))</f>
        <v>1.3</v>
      </c>
      <c r="I10" s="54">
        <f>IF(E10="x",MucHoTro!$C$5,IF(F10="x",MucHoTro!$D$5,IF(G10="x",MucHoTro!$E$5)))</f>
        <v>1.5</v>
      </c>
      <c r="J10" s="60">
        <f t="shared" si="0"/>
        <v>1.9500000000000002</v>
      </c>
      <c r="K10" s="61" t="s">
        <v>135</v>
      </c>
      <c r="L10" s="65"/>
      <c r="M10" s="65"/>
      <c r="N10" s="62">
        <f t="shared" si="1"/>
        <v>3900000.0000000005</v>
      </c>
      <c r="O10" s="62"/>
      <c r="P10" s="62"/>
      <c r="Q10" s="63"/>
      <c r="R10" s="63"/>
      <c r="S10" s="51" t="str">
        <f>IF(D10&lt;&gt;"",INDEX(MucHoTro!$B$5:$B$10,MATCH('Danh sách nhận tiền'!D10,MucHoTro!$G$5:$G$10,0),1),"")</f>
        <v>Tạp chí nằm ngoài Top 30% tạp chí đứng đầu nhóm Q1 thuộc lĩnh vực nghiên cứu gần nhất của bài báo 
(Q1b)</v>
      </c>
    </row>
    <row r="11" spans="1:19" s="51" customFormat="1" ht="121.5" x14ac:dyDescent="0.2">
      <c r="A11" s="54">
        <v>7</v>
      </c>
      <c r="B11" s="64" t="s">
        <v>45</v>
      </c>
      <c r="C11" s="55" t="s">
        <v>204</v>
      </c>
      <c r="D11" s="57" t="s">
        <v>102</v>
      </c>
      <c r="E11" s="58"/>
      <c r="F11" s="58"/>
      <c r="G11" s="58" t="s">
        <v>13</v>
      </c>
      <c r="H11" s="59">
        <f>IF(D11="Q1a",MucHoTro!$H$5,IF(D11="Q1b",MucHoTro!$H$6,IF(D11="Q2",MucHoTro!$H$7,IF(D11="Q3",MucHoTro!$H$8,IF(D11="Q4",MucHoTro!$H$9)))))</f>
        <v>1.3</v>
      </c>
      <c r="I11" s="54">
        <f>IF(E11="x",MucHoTro!$C$5,IF(F11="x",MucHoTro!$D$5,IF(G11="x",MucHoTro!$E$5)))</f>
        <v>1</v>
      </c>
      <c r="J11" s="60">
        <f t="shared" si="0"/>
        <v>1.3</v>
      </c>
      <c r="K11" s="61" t="s">
        <v>135</v>
      </c>
      <c r="L11" s="65"/>
      <c r="M11" s="65"/>
      <c r="N11" s="62">
        <f t="shared" si="1"/>
        <v>2600000</v>
      </c>
      <c r="O11" s="62"/>
      <c r="P11" s="62"/>
      <c r="Q11" s="63"/>
      <c r="R11" s="63"/>
      <c r="S11" s="51" t="str">
        <f>IF(D11&lt;&gt;"",INDEX(MucHoTro!$B$5:$B$10,MATCH('Danh sách nhận tiền'!D11,MucHoTro!$G$5:$G$10,0),1),"")</f>
        <v>Tạp chí nằm ngoài Top 30% tạp chí đứng đầu nhóm Q1 thuộc lĩnh vực nghiên cứu gần nhất của bài báo 
(Q1b)</v>
      </c>
    </row>
    <row r="12" spans="1:19" s="51" customFormat="1" ht="121.5" x14ac:dyDescent="0.2">
      <c r="A12" s="54">
        <v>8</v>
      </c>
      <c r="B12" s="55" t="s">
        <v>46</v>
      </c>
      <c r="C12" s="66" t="s">
        <v>128</v>
      </c>
      <c r="D12" s="57" t="s">
        <v>102</v>
      </c>
      <c r="E12" s="58"/>
      <c r="F12" s="58"/>
      <c r="G12" s="58" t="s">
        <v>13</v>
      </c>
      <c r="H12" s="59">
        <f>IF(D12="Q1a",MucHoTro!$H$5,IF(D12="Q1b",MucHoTro!$H$6,IF(D12="Q2",MucHoTro!$H$7,IF(D12="Q3",MucHoTro!$H$8,IF(D12="Q4",MucHoTro!$H$9)))))</f>
        <v>1.3</v>
      </c>
      <c r="I12" s="54">
        <f>IF(E12="x",MucHoTro!$C$5,IF(F12="x",MucHoTro!$D$5,IF(G12="x",MucHoTro!$E$5)))</f>
        <v>1</v>
      </c>
      <c r="J12" s="60">
        <f t="shared" si="0"/>
        <v>1.3</v>
      </c>
      <c r="K12" s="61" t="s">
        <v>135</v>
      </c>
      <c r="L12" s="65"/>
      <c r="M12" s="65"/>
      <c r="N12" s="62">
        <f t="shared" si="1"/>
        <v>2600000</v>
      </c>
      <c r="O12" s="62"/>
      <c r="P12" s="62"/>
      <c r="Q12" s="63"/>
      <c r="R12" s="63"/>
      <c r="S12" s="51" t="str">
        <f>IF(D12&lt;&gt;"",INDEX(MucHoTro!$B$5:$B$10,MATCH('Danh sách nhận tiền'!D12,MucHoTro!$G$5:$G$10,0),1),"")</f>
        <v>Tạp chí nằm ngoài Top 30% tạp chí đứng đầu nhóm Q1 thuộc lĩnh vực nghiên cứu gần nhất của bài báo 
(Q1b)</v>
      </c>
    </row>
    <row r="13" spans="1:19" s="51" customFormat="1" ht="162" x14ac:dyDescent="0.2">
      <c r="A13" s="54">
        <v>9</v>
      </c>
      <c r="B13" s="55" t="s">
        <v>47</v>
      </c>
      <c r="C13" s="55" t="s">
        <v>205</v>
      </c>
      <c r="D13" s="57" t="s">
        <v>102</v>
      </c>
      <c r="E13" s="58"/>
      <c r="F13" s="58"/>
      <c r="G13" s="58" t="s">
        <v>13</v>
      </c>
      <c r="H13" s="59">
        <f>IF(D13="Q1a",MucHoTro!$H$5,IF(D13="Q1b",MucHoTro!$H$6,IF(D13="Q2",MucHoTro!$H$7,IF(D13="Q3",MucHoTro!$H$8,IF(D13="Q4",MucHoTro!$H$9)))))</f>
        <v>1.3</v>
      </c>
      <c r="I13" s="54">
        <f>IF(E13="x",MucHoTro!$C$5,IF(F13="x",MucHoTro!$D$5,IF(G13="x",MucHoTro!$E$5)))</f>
        <v>1</v>
      </c>
      <c r="J13" s="60">
        <f t="shared" si="0"/>
        <v>1.3</v>
      </c>
      <c r="K13" s="61" t="s">
        <v>135</v>
      </c>
      <c r="L13" s="65"/>
      <c r="M13" s="65"/>
      <c r="N13" s="62">
        <f t="shared" si="1"/>
        <v>2600000</v>
      </c>
      <c r="O13" s="62"/>
      <c r="P13" s="62"/>
      <c r="Q13" s="63"/>
      <c r="R13" s="63"/>
      <c r="S13" s="51" t="str">
        <f>IF(D13&lt;&gt;"",INDEX(MucHoTro!$B$5:$B$10,MATCH('Danh sách nhận tiền'!D13,MucHoTro!$G$5:$G$10,0),1),"")</f>
        <v>Tạp chí nằm ngoài Top 30% tạp chí đứng đầu nhóm Q1 thuộc lĩnh vực nghiên cứu gần nhất của bài báo 
(Q1b)</v>
      </c>
    </row>
    <row r="14" spans="1:19" s="51" customFormat="1" ht="141.75" x14ac:dyDescent="0.2">
      <c r="A14" s="54">
        <v>10</v>
      </c>
      <c r="B14" s="64" t="s">
        <v>117</v>
      </c>
      <c r="C14" s="56" t="s">
        <v>129</v>
      </c>
      <c r="D14" s="57" t="s">
        <v>9</v>
      </c>
      <c r="E14" s="58" t="s">
        <v>13</v>
      </c>
      <c r="F14" s="58"/>
      <c r="G14" s="58"/>
      <c r="H14" s="59">
        <f>IF(D14="Q1a",MucHoTro!$H$5,IF(D14="Q1b",MucHoTro!$H$6,IF(D14="Q2",MucHoTro!$H$7,IF(D14="Q3",MucHoTro!$H$8,IF(D14="Q4",MucHoTro!$H$9)))))</f>
        <v>1.2</v>
      </c>
      <c r="I14" s="54">
        <f>IF(E14="x",MucHoTro!$C$5,IF(F14="x",MucHoTro!$D$5,IF(G14="x",MucHoTro!$E$5)))</f>
        <v>1.5</v>
      </c>
      <c r="J14" s="60">
        <f t="shared" si="0"/>
        <v>1.7999999999999998</v>
      </c>
      <c r="K14" s="61" t="s">
        <v>135</v>
      </c>
      <c r="L14" s="65"/>
      <c r="M14" s="65"/>
      <c r="N14" s="62">
        <f t="shared" si="1"/>
        <v>3599999.9999999995</v>
      </c>
      <c r="O14" s="62"/>
      <c r="P14" s="62"/>
      <c r="Q14" s="63"/>
      <c r="R14" s="63"/>
      <c r="S14" s="51" t="str">
        <f>IF(D14&lt;&gt;"",INDEX(MucHoTro!$B$5:$B$10,MATCH('Danh sách nhận tiền'!D14,MucHoTro!$G$5:$G$10,0),1),"")</f>
        <v>Tạp chí trong nhóm Q2 thuộc lĩnh vực nghiên cứu gần nhất của bài báo
(Q2)</v>
      </c>
    </row>
    <row r="15" spans="1:19" s="51" customFormat="1" ht="60.75" x14ac:dyDescent="0.2">
      <c r="A15" s="54">
        <v>11</v>
      </c>
      <c r="B15" s="64" t="s">
        <v>118</v>
      </c>
      <c r="C15" s="56" t="s">
        <v>130</v>
      </c>
      <c r="D15" s="57" t="s">
        <v>9</v>
      </c>
      <c r="E15" s="58"/>
      <c r="F15" s="58"/>
      <c r="G15" s="58" t="s">
        <v>13</v>
      </c>
      <c r="H15" s="59">
        <f>IF(D15="Q1a",MucHoTro!$H$5,IF(D15="Q1b",MucHoTro!$H$6,IF(D15="Q2",MucHoTro!$H$7,IF(D15="Q3",MucHoTro!$H$8,IF(D15="Q4",MucHoTro!$H$9)))))</f>
        <v>1.2</v>
      </c>
      <c r="I15" s="54">
        <f>IF(E15="x",MucHoTro!$C$5,IF(F15="x",MucHoTro!$D$5,IF(G15="x",MucHoTro!$E$5)))</f>
        <v>1</v>
      </c>
      <c r="J15" s="60">
        <f t="shared" si="0"/>
        <v>1.2</v>
      </c>
      <c r="K15" s="61" t="s">
        <v>136</v>
      </c>
      <c r="L15" s="65"/>
      <c r="M15" s="65"/>
      <c r="N15" s="62">
        <f t="shared" si="1"/>
        <v>2400000</v>
      </c>
      <c r="O15" s="62"/>
      <c r="P15" s="62"/>
      <c r="Q15" s="63"/>
      <c r="R15" s="63"/>
      <c r="S15" s="51" t="str">
        <f>IF(D15&lt;&gt;"",INDEX(MucHoTro!$B$5:$B$10,MATCH('Danh sách nhận tiền'!D15,MucHoTro!$G$5:$G$10,0),1),"")</f>
        <v>Tạp chí trong nhóm Q2 thuộc lĩnh vực nghiên cứu gần nhất của bài báo
(Q2)</v>
      </c>
    </row>
    <row r="16" spans="1:19" s="51" customFormat="1" ht="101.25" x14ac:dyDescent="0.2">
      <c r="A16" s="54">
        <v>12</v>
      </c>
      <c r="B16" s="64" t="s">
        <v>55</v>
      </c>
      <c r="C16" s="64" t="s">
        <v>206</v>
      </c>
      <c r="D16" s="57" t="s">
        <v>9</v>
      </c>
      <c r="E16" s="58"/>
      <c r="F16" s="58"/>
      <c r="G16" s="58" t="s">
        <v>13</v>
      </c>
      <c r="H16" s="59">
        <f>IF(D16="Q1a",MucHoTro!$H$5,IF(D16="Q1b",MucHoTro!$H$6,IF(D16="Q2",MucHoTro!$H$7,IF(D16="Q3",MucHoTro!$H$8,IF(D16="Q4",MucHoTro!$H$9)))))</f>
        <v>1.2</v>
      </c>
      <c r="I16" s="54">
        <f>IF(E16="x",MucHoTro!$C$5,IF(F16="x",MucHoTro!$D$5,IF(G16="x",MucHoTro!$E$5)))</f>
        <v>1</v>
      </c>
      <c r="J16" s="60">
        <f t="shared" si="0"/>
        <v>1.2</v>
      </c>
      <c r="K16" s="61" t="s">
        <v>137</v>
      </c>
      <c r="L16" s="65"/>
      <c r="M16" s="65"/>
      <c r="N16" s="62">
        <f t="shared" si="1"/>
        <v>2400000</v>
      </c>
      <c r="O16" s="62"/>
      <c r="P16" s="62"/>
      <c r="Q16" s="63"/>
      <c r="R16" s="63"/>
      <c r="S16" s="51" t="str">
        <f>IF(D16&lt;&gt;"",INDEX(MucHoTro!$B$5:$B$10,MATCH('Danh sách nhận tiền'!D16,MucHoTro!$G$5:$G$10,0),1),"")</f>
        <v>Tạp chí trong nhóm Q2 thuộc lĩnh vực nghiên cứu gần nhất của bài báo
(Q2)</v>
      </c>
    </row>
    <row r="17" spans="1:19" s="51" customFormat="1" ht="101.25" x14ac:dyDescent="0.2">
      <c r="A17" s="54">
        <v>13</v>
      </c>
      <c r="B17" s="64" t="s">
        <v>56</v>
      </c>
      <c r="C17" s="56" t="s">
        <v>131</v>
      </c>
      <c r="D17" s="57" t="s">
        <v>9</v>
      </c>
      <c r="E17" s="58"/>
      <c r="F17" s="58"/>
      <c r="G17" s="58" t="s">
        <v>13</v>
      </c>
      <c r="H17" s="59">
        <f>IF(D17="Q1a",MucHoTro!$H$5,IF(D17="Q1b",MucHoTro!$H$6,IF(D17="Q2",MucHoTro!$H$7,IF(D17="Q3",MucHoTro!$H$8,IF(D17="Q4",MucHoTro!$H$9)))))</f>
        <v>1.2</v>
      </c>
      <c r="I17" s="54">
        <f>IF(E17="x",MucHoTro!$C$5,IF(F17="x",MucHoTro!$D$5,IF(G17="x",MucHoTro!$E$5)))</f>
        <v>1</v>
      </c>
      <c r="J17" s="60">
        <f t="shared" si="0"/>
        <v>1.2</v>
      </c>
      <c r="K17" s="61" t="s">
        <v>137</v>
      </c>
      <c r="L17" s="65"/>
      <c r="M17" s="65"/>
      <c r="N17" s="62">
        <f t="shared" si="1"/>
        <v>2400000</v>
      </c>
      <c r="O17" s="62"/>
      <c r="P17" s="62"/>
      <c r="Q17" s="63"/>
      <c r="R17" s="63"/>
      <c r="S17" s="51" t="str">
        <f>IF(D17&lt;&gt;"",INDEX(MucHoTro!$B$5:$B$10,MATCH('Danh sách nhận tiền'!D17,MucHoTro!$G$5:$G$10,0),1),"")</f>
        <v>Tạp chí trong nhóm Q2 thuộc lĩnh vực nghiên cứu gần nhất của bài báo
(Q2)</v>
      </c>
    </row>
    <row r="18" spans="1:19" s="51" customFormat="1" ht="81" x14ac:dyDescent="0.2">
      <c r="A18" s="54">
        <v>14</v>
      </c>
      <c r="B18" s="64" t="s">
        <v>57</v>
      </c>
      <c r="C18" s="56" t="s">
        <v>132</v>
      </c>
      <c r="D18" s="57" t="s">
        <v>9</v>
      </c>
      <c r="E18" s="58" t="s">
        <v>13</v>
      </c>
      <c r="F18" s="58"/>
      <c r="G18" s="58"/>
      <c r="H18" s="59">
        <f>IF(D18="Q1a",MucHoTro!$H$5,IF(D18="Q1b",MucHoTro!$H$6,IF(D18="Q2",MucHoTro!$H$7,IF(D18="Q3",MucHoTro!$H$8,IF(D18="Q4",MucHoTro!$H$9)))))</f>
        <v>1.2</v>
      </c>
      <c r="I18" s="54">
        <f>IF(E18="x",MucHoTro!$C$5,IF(F18="x",MucHoTro!$D$5,IF(G18="x",MucHoTro!$E$5)))</f>
        <v>1.5</v>
      </c>
      <c r="J18" s="60">
        <f t="shared" si="0"/>
        <v>1.7999999999999998</v>
      </c>
      <c r="K18" s="61" t="s">
        <v>137</v>
      </c>
      <c r="L18" s="65"/>
      <c r="M18" s="65"/>
      <c r="N18" s="62">
        <f t="shared" si="1"/>
        <v>3599999.9999999995</v>
      </c>
      <c r="O18" s="62"/>
      <c r="P18" s="62"/>
      <c r="Q18" s="63"/>
      <c r="R18" s="63"/>
      <c r="S18" s="51" t="str">
        <f>IF(D18&lt;&gt;"",INDEX(MucHoTro!$B$5:$B$10,MATCH('Danh sách nhận tiền'!D18,MucHoTro!$G$5:$G$10,0),1),"")</f>
        <v>Tạp chí trong nhóm Q2 thuộc lĩnh vực nghiên cứu gần nhất của bài báo
(Q2)</v>
      </c>
    </row>
    <row r="19" spans="1:19" s="51" customFormat="1" ht="81" x14ac:dyDescent="0.2">
      <c r="A19" s="54">
        <v>15</v>
      </c>
      <c r="B19" s="64" t="s">
        <v>58</v>
      </c>
      <c r="C19" s="56" t="s">
        <v>132</v>
      </c>
      <c r="D19" s="57" t="s">
        <v>9</v>
      </c>
      <c r="E19" s="58" t="s">
        <v>13</v>
      </c>
      <c r="F19" s="58"/>
      <c r="G19" s="58"/>
      <c r="H19" s="59">
        <f>IF(D19="Q1a",MucHoTro!$H$5,IF(D19="Q1b",MucHoTro!$H$6,IF(D19="Q2",MucHoTro!$H$7,IF(D19="Q3",MucHoTro!$H$8,IF(D19="Q4",MucHoTro!$H$9)))))</f>
        <v>1.2</v>
      </c>
      <c r="I19" s="54">
        <f>IF(E19="x",MucHoTro!$C$5,IF(F19="x",MucHoTro!$D$5,IF(G19="x",MucHoTro!$E$5)))</f>
        <v>1.5</v>
      </c>
      <c r="J19" s="60">
        <f t="shared" si="0"/>
        <v>1.7999999999999998</v>
      </c>
      <c r="K19" s="61" t="s">
        <v>137</v>
      </c>
      <c r="L19" s="65"/>
      <c r="M19" s="65"/>
      <c r="N19" s="62">
        <f t="shared" si="1"/>
        <v>3599999.9999999995</v>
      </c>
      <c r="O19" s="62"/>
      <c r="P19" s="62"/>
      <c r="Q19" s="63"/>
      <c r="R19" s="63"/>
      <c r="S19" s="51" t="str">
        <f>IF(D19&lt;&gt;"",INDEX(MucHoTro!$B$5:$B$10,MATCH('Danh sách nhận tiền'!D19,MucHoTro!$G$5:$G$10,0),1),"")</f>
        <v>Tạp chí trong nhóm Q2 thuộc lĩnh vực nghiên cứu gần nhất của bài báo
(Q2)</v>
      </c>
    </row>
    <row r="20" spans="1:19" s="51" customFormat="1" ht="121.5" x14ac:dyDescent="0.2">
      <c r="A20" s="54">
        <v>16</v>
      </c>
      <c r="B20" s="64" t="s">
        <v>59</v>
      </c>
      <c r="C20" s="56" t="s">
        <v>138</v>
      </c>
      <c r="D20" s="57" t="s">
        <v>9</v>
      </c>
      <c r="E20" s="58" t="s">
        <v>13</v>
      </c>
      <c r="F20" s="58"/>
      <c r="G20" s="58"/>
      <c r="H20" s="59">
        <f>IF(D20="Q1a",MucHoTro!$H$5,IF(D20="Q1b",MucHoTro!$H$6,IF(D20="Q2",MucHoTro!$H$7,IF(D20="Q3",MucHoTro!$H$8,IF(D20="Q4",MucHoTro!$H$9)))))</f>
        <v>1.2</v>
      </c>
      <c r="I20" s="54">
        <f>IF(E20="x",MucHoTro!$C$5,IF(F20="x",MucHoTro!$D$5,IF(G20="x",MucHoTro!$E$5)))</f>
        <v>1.5</v>
      </c>
      <c r="J20" s="60">
        <f t="shared" si="0"/>
        <v>1.7999999999999998</v>
      </c>
      <c r="K20" s="61" t="s">
        <v>137</v>
      </c>
      <c r="L20" s="65"/>
      <c r="M20" s="65"/>
      <c r="N20" s="62">
        <f t="shared" si="1"/>
        <v>3599999.9999999995</v>
      </c>
      <c r="O20" s="62"/>
      <c r="P20" s="62"/>
      <c r="Q20" s="63"/>
      <c r="R20" s="63"/>
      <c r="S20" s="51" t="str">
        <f>IF(D20&lt;&gt;"",INDEX(MucHoTro!$B$5:$B$10,MATCH('Danh sách nhận tiền'!D20,MucHoTro!$G$5:$G$10,0),1),"")</f>
        <v>Tạp chí trong nhóm Q2 thuộc lĩnh vực nghiên cứu gần nhất của bài báo
(Q2)</v>
      </c>
    </row>
    <row r="21" spans="1:19" s="51" customFormat="1" ht="182.25" x14ac:dyDescent="0.2">
      <c r="A21" s="54">
        <v>17</v>
      </c>
      <c r="B21" s="64" t="s">
        <v>61</v>
      </c>
      <c r="C21" s="56" t="s">
        <v>207</v>
      </c>
      <c r="D21" s="57" t="s">
        <v>10</v>
      </c>
      <c r="E21" s="58" t="s">
        <v>13</v>
      </c>
      <c r="F21" s="58"/>
      <c r="G21" s="58"/>
      <c r="H21" s="59">
        <f>IF(D21="Q1a",MucHoTro!$H$5,IF(D21="Q1b",MucHoTro!$H$6,IF(D21="Q2",MucHoTro!$H$7,IF(D21="Q3",MucHoTro!$H$8,IF(D21="Q4",MucHoTro!$H$9)))))</f>
        <v>1</v>
      </c>
      <c r="I21" s="54">
        <f>IF(E21="x",MucHoTro!$C$5,IF(F21="x",MucHoTro!$D$5,IF(G21="x",MucHoTro!$E$5)))</f>
        <v>1.5</v>
      </c>
      <c r="J21" s="60">
        <f t="shared" si="0"/>
        <v>1.5</v>
      </c>
      <c r="K21" s="61" t="s">
        <v>139</v>
      </c>
      <c r="L21" s="61"/>
      <c r="M21" s="61"/>
      <c r="N21" s="62">
        <f t="shared" si="1"/>
        <v>3000000</v>
      </c>
      <c r="O21" s="62"/>
      <c r="P21" s="62"/>
      <c r="Q21" s="63"/>
      <c r="R21" s="63"/>
      <c r="S21" s="51" t="str">
        <f>IF(D21&lt;&gt;"",INDEX(MucHoTro!$B$5:$B$10,MATCH('Danh sách nhận tiền'!D21,MucHoTro!$G$5:$G$10,0),1),"")</f>
        <v>Tạp chí trong nhóm Q3 thuộc lĩnh vực nghiên cứu gần nhất của bài báo
(Q3)</v>
      </c>
    </row>
    <row r="22" spans="1:19" s="51" customFormat="1" ht="141.75" x14ac:dyDescent="0.2">
      <c r="A22" s="54">
        <v>18</v>
      </c>
      <c r="B22" s="64" t="s">
        <v>60</v>
      </c>
      <c r="C22" s="56" t="s">
        <v>140</v>
      </c>
      <c r="D22" s="57" t="s">
        <v>10</v>
      </c>
      <c r="E22" s="58" t="s">
        <v>13</v>
      </c>
      <c r="F22" s="58"/>
      <c r="G22" s="58"/>
      <c r="H22" s="59">
        <f>IF(D22="Q1a",MucHoTro!$H$5,IF(D22="Q1b",MucHoTro!$H$6,IF(D22="Q2",MucHoTro!$H$7,IF(D22="Q3",MucHoTro!$H$8,IF(D22="Q4",MucHoTro!$H$9)))))</f>
        <v>1</v>
      </c>
      <c r="I22" s="54">
        <f>IF(E22="x",MucHoTro!$C$5,IF(F22="x",MucHoTro!$D$5,IF(G22="x",MucHoTro!$E$5)))</f>
        <v>1.5</v>
      </c>
      <c r="J22" s="60">
        <f t="shared" si="0"/>
        <v>1.5</v>
      </c>
      <c r="K22" s="61" t="s">
        <v>141</v>
      </c>
      <c r="L22" s="65"/>
      <c r="M22" s="65"/>
      <c r="N22" s="62">
        <f t="shared" si="1"/>
        <v>3000000</v>
      </c>
      <c r="O22" s="62"/>
      <c r="P22" s="62"/>
      <c r="Q22" s="63"/>
      <c r="R22" s="63"/>
      <c r="S22" s="51" t="str">
        <f>IF(D22&lt;&gt;"",INDEX(MucHoTro!$B$5:$B$10,MATCH('Danh sách nhận tiền'!D22,MucHoTro!$G$5:$G$10,0),1),"")</f>
        <v>Tạp chí trong nhóm Q3 thuộc lĩnh vực nghiên cứu gần nhất của bài báo
(Q3)</v>
      </c>
    </row>
    <row r="23" spans="1:19" s="51" customFormat="1" ht="99" customHeight="1" x14ac:dyDescent="0.2">
      <c r="A23" s="54">
        <v>19</v>
      </c>
      <c r="B23" s="64" t="s">
        <v>62</v>
      </c>
      <c r="C23" s="56" t="s">
        <v>144</v>
      </c>
      <c r="D23" s="57" t="s">
        <v>103</v>
      </c>
      <c r="E23" s="58"/>
      <c r="F23" s="58"/>
      <c r="G23" s="58" t="s">
        <v>13</v>
      </c>
      <c r="H23" s="59">
        <f>IF(D23="Q1a",MucHoTro!$H$5,IF(D23="Q1b",MucHoTro!$H$6,IF(D23="Q2",MucHoTro!$H$7,IF(D23="Q3",MucHoTro!$H$8,IF(D23="Q4",MucHoTro!$H$9)))))</f>
        <v>2.23</v>
      </c>
      <c r="I23" s="54">
        <f>IF(E23="x",MucHoTro!$C$5,IF(F23="x",MucHoTro!$D$5,IF(G23="x",MucHoTro!$E$5)))</f>
        <v>1</v>
      </c>
      <c r="J23" s="60">
        <f t="shared" si="0"/>
        <v>2.23</v>
      </c>
      <c r="K23" s="61" t="s">
        <v>141</v>
      </c>
      <c r="L23" s="65"/>
      <c r="M23" s="65"/>
      <c r="N23" s="62">
        <f t="shared" si="1"/>
        <v>4460000</v>
      </c>
      <c r="O23" s="62"/>
      <c r="P23" s="62"/>
      <c r="Q23" s="63"/>
      <c r="R23" s="63"/>
      <c r="S23" s="51" t="str">
        <f>IF(D23&lt;&gt;"",INDEX(MucHoTro!$B$5:$B$10,MATCH('Danh sách nhận tiền'!D23,MucHoTro!$G$5:$G$10,0),1),"")</f>
        <v>Tạp chí nằm trong Top 30% tạp chí đứng đầu lĩnh vực nghiên cứu gần nhất của bài báo
(Q1a)</v>
      </c>
    </row>
    <row r="24" spans="1:19" s="51" customFormat="1" ht="141.75" x14ac:dyDescent="0.2">
      <c r="A24" s="54">
        <v>20</v>
      </c>
      <c r="B24" s="64" t="s">
        <v>119</v>
      </c>
      <c r="C24" s="56" t="s">
        <v>208</v>
      </c>
      <c r="D24" s="57" t="s">
        <v>9</v>
      </c>
      <c r="E24" s="58" t="s">
        <v>13</v>
      </c>
      <c r="F24" s="58"/>
      <c r="G24" s="58"/>
      <c r="H24" s="59">
        <f>IF(D24="Q1a",MucHoTro!$H$5,IF(D24="Q1b",MucHoTro!$H$6,IF(D24="Q2",MucHoTro!$H$7,IF(D24="Q3",MucHoTro!$H$8,IF(D24="Q4",MucHoTro!$H$9)))))</f>
        <v>1.2</v>
      </c>
      <c r="I24" s="54">
        <f>IF(E24="x",MucHoTro!$C$5,IF(F24="x",MucHoTro!$D$5,IF(G24="x",MucHoTro!$E$5)))</f>
        <v>1.5</v>
      </c>
      <c r="J24" s="60">
        <f t="shared" si="0"/>
        <v>1.7999999999999998</v>
      </c>
      <c r="K24" s="61" t="s">
        <v>148</v>
      </c>
      <c r="L24" s="65"/>
      <c r="M24" s="65"/>
      <c r="N24" s="62">
        <f t="shared" si="1"/>
        <v>3599999.9999999995</v>
      </c>
      <c r="O24" s="62"/>
      <c r="P24" s="62"/>
      <c r="Q24" s="63"/>
      <c r="R24" s="63"/>
      <c r="S24" s="51" t="str">
        <f>IF(D24&lt;&gt;"",INDEX(MucHoTro!$B$5:$B$10,MATCH('Danh sách nhận tiền'!D24,MucHoTro!$G$5:$G$10,0),1),"")</f>
        <v>Tạp chí trong nhóm Q2 thuộc lĩnh vực nghiên cứu gần nhất của bài báo
(Q2)</v>
      </c>
    </row>
    <row r="25" spans="1:19" s="51" customFormat="1" ht="141.75" x14ac:dyDescent="0.2">
      <c r="A25" s="54">
        <v>21</v>
      </c>
      <c r="B25" s="64" t="s">
        <v>48</v>
      </c>
      <c r="C25" s="56" t="s">
        <v>145</v>
      </c>
      <c r="D25" s="57" t="s">
        <v>102</v>
      </c>
      <c r="E25" s="58" t="s">
        <v>13</v>
      </c>
      <c r="F25" s="58"/>
      <c r="G25" s="58"/>
      <c r="H25" s="59">
        <f>IF(D25="Q1a",MucHoTro!$H$5,IF(D25="Q1b",MucHoTro!$H$6,IF(D25="Q2",MucHoTro!$H$7,IF(D25="Q3",MucHoTro!$H$8,IF(D25="Q4",MucHoTro!$H$9)))))</f>
        <v>1.3</v>
      </c>
      <c r="I25" s="54">
        <f>IF(E25="x",MucHoTro!$C$5,IF(F25="x",MucHoTro!$D$5,IF(G25="x",MucHoTro!$E$5)))</f>
        <v>1.5</v>
      </c>
      <c r="J25" s="60">
        <f t="shared" si="0"/>
        <v>1.9500000000000002</v>
      </c>
      <c r="K25" s="61" t="s">
        <v>141</v>
      </c>
      <c r="L25" s="65"/>
      <c r="M25" s="65"/>
      <c r="N25" s="62">
        <f t="shared" si="1"/>
        <v>3900000.0000000005</v>
      </c>
      <c r="O25" s="62"/>
      <c r="P25" s="62"/>
      <c r="Q25" s="63"/>
      <c r="R25" s="63"/>
      <c r="S25" s="51" t="str">
        <f>IF(D25&lt;&gt;"",INDEX(MucHoTro!$B$5:$B$10,MATCH('Danh sách nhận tiền'!D25,MucHoTro!$G$5:$G$10,0),1),"")</f>
        <v>Tạp chí nằm ngoài Top 30% tạp chí đứng đầu nhóm Q1 thuộc lĩnh vực nghiên cứu gần nhất của bài báo 
(Q1b)</v>
      </c>
    </row>
    <row r="26" spans="1:19" s="51" customFormat="1" ht="182.25" x14ac:dyDescent="0.2">
      <c r="A26" s="54">
        <v>22</v>
      </c>
      <c r="B26" s="64" t="s">
        <v>63</v>
      </c>
      <c r="C26" s="64" t="s">
        <v>209</v>
      </c>
      <c r="D26" s="57" t="s">
        <v>102</v>
      </c>
      <c r="E26" s="58"/>
      <c r="F26" s="58"/>
      <c r="G26" s="58" t="s">
        <v>13</v>
      </c>
      <c r="H26" s="59">
        <f>IF(D26="Q1a",MucHoTro!$H$5,IF(D26="Q1b",MucHoTro!$H$6,IF(D26="Q2",MucHoTro!$H$7,IF(D26="Q3",MucHoTro!$H$8,IF(D26="Q4",MucHoTro!$H$9)))))</f>
        <v>1.3</v>
      </c>
      <c r="I26" s="54">
        <f>IF(E26="x",MucHoTro!$C$5,IF(F26="x",MucHoTro!$D$5,IF(G26="x",MucHoTro!$E$5)))</f>
        <v>1</v>
      </c>
      <c r="J26" s="60">
        <f t="shared" si="0"/>
        <v>1.3</v>
      </c>
      <c r="K26" s="61" t="s">
        <v>149</v>
      </c>
      <c r="L26" s="65"/>
      <c r="M26" s="65"/>
      <c r="N26" s="62">
        <f t="shared" si="1"/>
        <v>2600000</v>
      </c>
      <c r="O26" s="62"/>
      <c r="P26" s="62"/>
      <c r="Q26" s="63"/>
      <c r="R26" s="63"/>
      <c r="S26" s="51" t="str">
        <f>IF(D26&lt;&gt;"",INDEX(MucHoTro!$B$5:$B$10,MATCH('Danh sách nhận tiền'!D26,MucHoTro!$G$5:$G$10,0),1),"")</f>
        <v>Tạp chí nằm ngoài Top 30% tạp chí đứng đầu nhóm Q1 thuộc lĩnh vực nghiên cứu gần nhất của bài báo 
(Q1b)</v>
      </c>
    </row>
    <row r="27" spans="1:19" s="51" customFormat="1" ht="162" x14ac:dyDescent="0.2">
      <c r="A27" s="54">
        <v>23</v>
      </c>
      <c r="B27" s="64" t="s">
        <v>64</v>
      </c>
      <c r="C27" s="56" t="s">
        <v>146</v>
      </c>
      <c r="D27" s="57" t="s">
        <v>9</v>
      </c>
      <c r="E27" s="58"/>
      <c r="F27" s="58"/>
      <c r="G27" s="58" t="s">
        <v>13</v>
      </c>
      <c r="H27" s="59">
        <f>IF(D27="Q1a",MucHoTro!$H$5,IF(D27="Q1b",MucHoTro!$H$6,IF(D27="Q2",MucHoTro!$H$7,IF(D27="Q3",MucHoTro!$H$8,IF(D27="Q4",MucHoTro!$H$9)))))</f>
        <v>1.2</v>
      </c>
      <c r="I27" s="54">
        <f>IF(E27="x",MucHoTro!$C$5,IF(F27="x",MucHoTro!$D$5,IF(G27="x",MucHoTro!$E$5)))</f>
        <v>1</v>
      </c>
      <c r="J27" s="60">
        <f t="shared" si="0"/>
        <v>1.2</v>
      </c>
      <c r="K27" s="61" t="s">
        <v>149</v>
      </c>
      <c r="L27" s="65"/>
      <c r="M27" s="65"/>
      <c r="N27" s="62">
        <f t="shared" si="1"/>
        <v>2400000</v>
      </c>
      <c r="O27" s="62"/>
      <c r="P27" s="62"/>
      <c r="Q27" s="63"/>
      <c r="R27" s="63"/>
      <c r="S27" s="51" t="str">
        <f>IF(D27&lt;&gt;"",INDEX(MucHoTro!$B$5:$B$10,MATCH('Danh sách nhận tiền'!D27,MucHoTro!$G$5:$G$10,0),1),"")</f>
        <v>Tạp chí trong nhóm Q2 thuộc lĩnh vực nghiên cứu gần nhất của bài báo
(Q2)</v>
      </c>
    </row>
    <row r="28" spans="1:19" s="51" customFormat="1" ht="162" x14ac:dyDescent="0.2">
      <c r="A28" s="54">
        <v>24</v>
      </c>
      <c r="B28" s="64" t="s">
        <v>65</v>
      </c>
      <c r="C28" s="56" t="s">
        <v>150</v>
      </c>
      <c r="D28" s="57" t="s">
        <v>9</v>
      </c>
      <c r="E28" s="58"/>
      <c r="F28" s="58"/>
      <c r="G28" s="58" t="s">
        <v>13</v>
      </c>
      <c r="H28" s="59">
        <f>IF(D28="Q1a",MucHoTro!$H$5,IF(D28="Q1b",MucHoTro!$H$6,IF(D28="Q2",MucHoTro!$H$7,IF(D28="Q3",MucHoTro!$H$8,IF(D28="Q4",MucHoTro!$H$9)))))</f>
        <v>1.2</v>
      </c>
      <c r="I28" s="54">
        <f>IF(E28="x",MucHoTro!$C$5,IF(F28="x",MucHoTro!$D$5,IF(G28="x",MucHoTro!$E$5)))</f>
        <v>1</v>
      </c>
      <c r="J28" s="60">
        <f t="shared" si="0"/>
        <v>1.2</v>
      </c>
      <c r="K28" s="61" t="s">
        <v>157</v>
      </c>
      <c r="L28" s="65"/>
      <c r="M28" s="65"/>
      <c r="N28" s="62">
        <f t="shared" si="1"/>
        <v>2400000</v>
      </c>
      <c r="O28" s="62"/>
      <c r="P28" s="62"/>
      <c r="Q28" s="63"/>
      <c r="R28" s="63"/>
      <c r="S28" s="51" t="str">
        <f>IF(D28&lt;&gt;"",INDEX(MucHoTro!$B$5:$B$10,MATCH('Danh sách nhận tiền'!D28,MucHoTro!$G$5:$G$10,0),1),"")</f>
        <v>Tạp chí trong nhóm Q2 thuộc lĩnh vực nghiên cứu gần nhất của bài báo
(Q2)</v>
      </c>
    </row>
    <row r="29" spans="1:19" s="51" customFormat="1" ht="40.5" x14ac:dyDescent="0.2">
      <c r="A29" s="54">
        <v>25</v>
      </c>
      <c r="B29" s="64" t="s">
        <v>66</v>
      </c>
      <c r="C29" s="56" t="s">
        <v>151</v>
      </c>
      <c r="D29" s="57" t="s">
        <v>102</v>
      </c>
      <c r="E29" s="58" t="s">
        <v>13</v>
      </c>
      <c r="F29" s="58"/>
      <c r="G29" s="58"/>
      <c r="H29" s="59">
        <f>IF(D29="Q1a",MucHoTro!$H$5,IF(D29="Q1b",MucHoTro!$H$6,IF(D29="Q2",MucHoTro!$H$7,IF(D29="Q3",MucHoTro!$H$8,IF(D29="Q4",MucHoTro!$H$9)))))</f>
        <v>1.3</v>
      </c>
      <c r="I29" s="54">
        <f>IF(E29="x",MucHoTro!$C$5,IF(F29="x",MucHoTro!$D$5,IF(G29="x",MucHoTro!$E$5)))</f>
        <v>1.5</v>
      </c>
      <c r="J29" s="60">
        <f t="shared" si="0"/>
        <v>1.9500000000000002</v>
      </c>
      <c r="K29" s="61" t="s">
        <v>152</v>
      </c>
      <c r="L29" s="65"/>
      <c r="M29" s="65"/>
      <c r="N29" s="62">
        <f t="shared" si="1"/>
        <v>3900000.0000000005</v>
      </c>
      <c r="O29" s="62"/>
      <c r="P29" s="62"/>
      <c r="Q29" s="63"/>
      <c r="R29" s="63"/>
      <c r="S29" s="51" t="str">
        <f>IF(D29&lt;&gt;"",INDEX(MucHoTro!$B$5:$B$10,MATCH('Danh sách nhận tiền'!D29,MucHoTro!$G$5:$G$10,0),1),"")</f>
        <v>Tạp chí nằm ngoài Top 30% tạp chí đứng đầu nhóm Q1 thuộc lĩnh vực nghiên cứu gần nhất của bài báo 
(Q1b)</v>
      </c>
    </row>
    <row r="30" spans="1:19" s="51" customFormat="1" ht="101.25" x14ac:dyDescent="0.2">
      <c r="A30" s="54">
        <v>26</v>
      </c>
      <c r="B30" s="64" t="s">
        <v>67</v>
      </c>
      <c r="C30" s="56" t="s">
        <v>151</v>
      </c>
      <c r="D30" s="57" t="s">
        <v>102</v>
      </c>
      <c r="E30" s="58"/>
      <c r="F30" s="58"/>
      <c r="G30" s="58" t="s">
        <v>13</v>
      </c>
      <c r="H30" s="59">
        <f>IF(D30="Q1a",MucHoTro!$H$5,IF(D30="Q1b",MucHoTro!$H$6,IF(D30="Q2",MucHoTro!$H$7,IF(D30="Q3",MucHoTro!$H$8,IF(D30="Q4",MucHoTro!$H$9)))))</f>
        <v>1.3</v>
      </c>
      <c r="I30" s="54">
        <f>IF(E30="x",MucHoTro!$C$5,IF(F30="x",MucHoTro!$D$5,IF(G30="x",MucHoTro!$E$5)))</f>
        <v>1</v>
      </c>
      <c r="J30" s="60">
        <f t="shared" si="0"/>
        <v>1.3</v>
      </c>
      <c r="K30" s="61" t="s">
        <v>152</v>
      </c>
      <c r="L30" s="65"/>
      <c r="M30" s="65"/>
      <c r="N30" s="62">
        <f t="shared" si="1"/>
        <v>2600000</v>
      </c>
      <c r="O30" s="62"/>
      <c r="P30" s="62"/>
      <c r="Q30" s="63"/>
      <c r="R30" s="63"/>
      <c r="S30" s="51" t="str">
        <f>IF(D30&lt;&gt;"",INDEX(MucHoTro!$B$5:$B$10,MATCH('Danh sách nhận tiền'!D30,MucHoTro!$G$5:$G$10,0),1),"")</f>
        <v>Tạp chí nằm ngoài Top 30% tạp chí đứng đầu nhóm Q1 thuộc lĩnh vực nghiên cứu gần nhất của bài báo 
(Q1b)</v>
      </c>
    </row>
    <row r="31" spans="1:19" s="47" customFormat="1" ht="162" x14ac:dyDescent="0.2">
      <c r="A31" s="54">
        <v>27</v>
      </c>
      <c r="B31" s="64" t="s">
        <v>96</v>
      </c>
      <c r="C31" s="56" t="s">
        <v>210</v>
      </c>
      <c r="D31" s="57" t="s">
        <v>10</v>
      </c>
      <c r="E31" s="58" t="s">
        <v>13</v>
      </c>
      <c r="F31" s="58"/>
      <c r="G31" s="58"/>
      <c r="H31" s="59">
        <f>IF(D31="Q1a",MucHoTro!$H$5,IF(D31="Q1b",MucHoTro!$H$6,IF(D31="Q2",MucHoTro!$H$7,IF(D31="Q3",MucHoTro!$H$8,IF(D31="Q4",MucHoTro!$H$9)))))</f>
        <v>1</v>
      </c>
      <c r="I31" s="54">
        <f>IF(E31="x",MucHoTro!$C$5,IF(F31="x",MucHoTro!$D$5,IF(G31="x",MucHoTro!$E$5)))</f>
        <v>1.5</v>
      </c>
      <c r="J31" s="60">
        <f t="shared" si="0"/>
        <v>1.5</v>
      </c>
      <c r="K31" s="61" t="s">
        <v>153</v>
      </c>
      <c r="L31" s="65"/>
      <c r="M31" s="65"/>
      <c r="N31" s="62">
        <f t="shared" si="1"/>
        <v>3000000</v>
      </c>
      <c r="O31" s="62"/>
      <c r="P31" s="62"/>
      <c r="Q31" s="63"/>
      <c r="R31" s="63"/>
      <c r="S31" s="47" t="str">
        <f>IF(D31&lt;&gt;"",INDEX(MucHoTro!$B$5:$B$10,MATCH('Danh sách nhận tiền'!D31,MucHoTro!$G$5:$G$10,0),1),"")</f>
        <v>Tạp chí trong nhóm Q3 thuộc lĩnh vực nghiên cứu gần nhất của bài báo
(Q3)</v>
      </c>
    </row>
    <row r="32" spans="1:19" s="51" customFormat="1" ht="182.25" x14ac:dyDescent="0.2">
      <c r="A32" s="54">
        <v>28</v>
      </c>
      <c r="B32" s="64" t="s">
        <v>68</v>
      </c>
      <c r="C32" s="56" t="s">
        <v>154</v>
      </c>
      <c r="D32" s="57" t="s">
        <v>9</v>
      </c>
      <c r="E32" s="58" t="s">
        <v>13</v>
      </c>
      <c r="F32" s="58"/>
      <c r="G32" s="58"/>
      <c r="H32" s="59">
        <f>IF(D32="Q1a",MucHoTro!$H$5,IF(D32="Q1b",MucHoTro!$H$6,IF(D32="Q2",MucHoTro!$H$7,IF(D32="Q3",MucHoTro!$H$8,IF(D32="Q4",MucHoTro!$H$9)))))</f>
        <v>1.2</v>
      </c>
      <c r="I32" s="54">
        <f>IF(E32="x",MucHoTro!$C$5,IF(F32="x",MucHoTro!$D$5,IF(G32="x",MucHoTro!$E$5)))</f>
        <v>1.5</v>
      </c>
      <c r="J32" s="60">
        <f t="shared" si="0"/>
        <v>1.7999999999999998</v>
      </c>
      <c r="K32" s="61" t="s">
        <v>156</v>
      </c>
      <c r="L32" s="65"/>
      <c r="M32" s="65"/>
      <c r="N32" s="62">
        <f t="shared" si="1"/>
        <v>3599999.9999999995</v>
      </c>
      <c r="O32" s="62"/>
      <c r="P32" s="62"/>
      <c r="Q32" s="63"/>
      <c r="R32" s="63"/>
      <c r="S32" s="51" t="str">
        <f>IF(D32&lt;&gt;"",INDEX(MucHoTro!$B$5:$B$10,MATCH('Danh sách nhận tiền'!D32,MucHoTro!$G$5:$G$10,0),1),"")</f>
        <v>Tạp chí trong nhóm Q2 thuộc lĩnh vực nghiên cứu gần nhất của bài báo
(Q2)</v>
      </c>
    </row>
    <row r="33" spans="1:19" s="51" customFormat="1" ht="162" x14ac:dyDescent="0.2">
      <c r="A33" s="54">
        <v>29</v>
      </c>
      <c r="B33" s="64" t="s">
        <v>69</v>
      </c>
      <c r="C33" s="64" t="s">
        <v>211</v>
      </c>
      <c r="D33" s="57" t="s">
        <v>102</v>
      </c>
      <c r="E33" s="58"/>
      <c r="F33" s="58"/>
      <c r="G33" s="58" t="s">
        <v>13</v>
      </c>
      <c r="H33" s="59">
        <f>IF(D33="Q1a",MucHoTro!$H$5,IF(D33="Q1b",MucHoTro!$H$6,IF(D33="Q2",MucHoTro!$H$7,IF(D33="Q3",MucHoTro!$H$8,IF(D33="Q4",MucHoTro!$H$9)))))</f>
        <v>1.3</v>
      </c>
      <c r="I33" s="54">
        <f>IF(E33="x",MucHoTro!$C$5,IF(F33="x",MucHoTro!$D$5,IF(G33="x",MucHoTro!$E$5)))</f>
        <v>1</v>
      </c>
      <c r="J33" s="60">
        <f t="shared" si="0"/>
        <v>1.3</v>
      </c>
      <c r="K33" s="61" t="s">
        <v>155</v>
      </c>
      <c r="L33" s="65"/>
      <c r="M33" s="65"/>
      <c r="N33" s="62">
        <f t="shared" si="1"/>
        <v>2600000</v>
      </c>
      <c r="O33" s="62"/>
      <c r="P33" s="62"/>
      <c r="Q33" s="63"/>
      <c r="R33" s="63"/>
      <c r="S33" s="51" t="str">
        <f>IF(D33&lt;&gt;"",INDEX(MucHoTro!$B$5:$B$10,MATCH('Danh sách nhận tiền'!D33,MucHoTro!$G$5:$G$10,0),1),"")</f>
        <v>Tạp chí nằm ngoài Top 30% tạp chí đứng đầu nhóm Q1 thuộc lĩnh vực nghiên cứu gần nhất của bài báo 
(Q1b)</v>
      </c>
    </row>
    <row r="34" spans="1:19" s="51" customFormat="1" ht="81" x14ac:dyDescent="0.2">
      <c r="A34" s="54">
        <v>30</v>
      </c>
      <c r="B34" s="64" t="s">
        <v>70</v>
      </c>
      <c r="C34" s="56" t="s">
        <v>158</v>
      </c>
      <c r="D34" s="57" t="s">
        <v>102</v>
      </c>
      <c r="E34" s="58" t="s">
        <v>13</v>
      </c>
      <c r="F34" s="58"/>
      <c r="G34" s="58"/>
      <c r="H34" s="59">
        <f>IF(D34="Q1a",MucHoTro!$H$5,IF(D34="Q1b",MucHoTro!$H$6,IF(D34="Q2",MucHoTro!$H$7,IF(D34="Q3",MucHoTro!$H$8,IF(D34="Q4",MucHoTro!$H$9)))))</f>
        <v>1.3</v>
      </c>
      <c r="I34" s="54">
        <f>IF(E34="x",MucHoTro!$C$5,IF(F34="x",MucHoTro!$D$5,IF(G34="x",MucHoTro!$E$5)))</f>
        <v>1.5</v>
      </c>
      <c r="J34" s="60">
        <f t="shared" si="0"/>
        <v>1.9500000000000002</v>
      </c>
      <c r="K34" s="61" t="s">
        <v>159</v>
      </c>
      <c r="L34" s="65"/>
      <c r="M34" s="65"/>
      <c r="N34" s="62">
        <f t="shared" si="1"/>
        <v>3900000.0000000005</v>
      </c>
      <c r="O34" s="62"/>
      <c r="P34" s="62"/>
      <c r="Q34" s="63"/>
      <c r="R34" s="63"/>
      <c r="S34" s="51" t="str">
        <f>IF(D34&lt;&gt;"",INDEX(MucHoTro!$B$5:$B$10,MATCH('Danh sách nhận tiền'!D34,MucHoTro!$G$5:$G$10,0),1),"")</f>
        <v>Tạp chí nằm ngoài Top 30% tạp chí đứng đầu nhóm Q1 thuộc lĩnh vực nghiên cứu gần nhất của bài báo 
(Q1b)</v>
      </c>
    </row>
    <row r="35" spans="1:19" s="51" customFormat="1" ht="121.5" x14ac:dyDescent="0.2">
      <c r="A35" s="54">
        <v>31</v>
      </c>
      <c r="B35" s="64" t="s">
        <v>49</v>
      </c>
      <c r="C35" s="56" t="s">
        <v>160</v>
      </c>
      <c r="D35" s="57" t="s">
        <v>9</v>
      </c>
      <c r="E35" s="58" t="s">
        <v>13</v>
      </c>
      <c r="F35" s="58"/>
      <c r="G35" s="58"/>
      <c r="H35" s="59">
        <f>IF(D35="Q1a",MucHoTro!$H$5,IF(D35="Q1b",MucHoTro!$H$6,IF(D35="Q2",MucHoTro!$H$7,IF(D35="Q3",MucHoTro!$H$8,IF(D35="Q4",MucHoTro!$H$9)))))</f>
        <v>1.2</v>
      </c>
      <c r="I35" s="54">
        <f>IF(E35="x",MucHoTro!$C$5,IF(F35="x",MucHoTro!$D$5,IF(G35="x",MucHoTro!$E$5)))</f>
        <v>1.5</v>
      </c>
      <c r="J35" s="60">
        <f t="shared" si="0"/>
        <v>1.7999999999999998</v>
      </c>
      <c r="K35" s="61" t="s">
        <v>161</v>
      </c>
      <c r="L35" s="65"/>
      <c r="M35" s="65"/>
      <c r="N35" s="62">
        <f t="shared" si="1"/>
        <v>3599999.9999999995</v>
      </c>
      <c r="O35" s="62"/>
      <c r="P35" s="62"/>
      <c r="Q35" s="63"/>
      <c r="R35" s="63"/>
      <c r="S35" s="51" t="str">
        <f>IF(D35&lt;&gt;"",INDEX(MucHoTro!$B$5:$B$10,MATCH('Danh sách nhận tiền'!D35,MucHoTro!$G$5:$G$10,0),1),"")</f>
        <v>Tạp chí trong nhóm Q2 thuộc lĩnh vực nghiên cứu gần nhất của bài báo
(Q2)</v>
      </c>
    </row>
    <row r="36" spans="1:19" s="51" customFormat="1" ht="101.25" x14ac:dyDescent="0.2">
      <c r="A36" s="54">
        <v>32</v>
      </c>
      <c r="B36" s="64" t="s">
        <v>71</v>
      </c>
      <c r="C36" s="56" t="s">
        <v>160</v>
      </c>
      <c r="D36" s="57" t="s">
        <v>9</v>
      </c>
      <c r="E36" s="58" t="s">
        <v>13</v>
      </c>
      <c r="F36" s="58"/>
      <c r="G36" s="58"/>
      <c r="H36" s="59">
        <f>IF(D36="Q1a",MucHoTro!$H$5,IF(D36="Q1b",MucHoTro!$H$6,IF(D36="Q2",MucHoTro!$H$7,IF(D36="Q3",MucHoTro!$H$8,IF(D36="Q4",MucHoTro!$H$9)))))</f>
        <v>1.2</v>
      </c>
      <c r="I36" s="54">
        <f>IF(E36="x",MucHoTro!$C$5,IF(F36="x",MucHoTro!$D$5,IF(G36="x",MucHoTro!$E$5)))</f>
        <v>1.5</v>
      </c>
      <c r="J36" s="60">
        <f t="shared" si="0"/>
        <v>1.7999999999999998</v>
      </c>
      <c r="K36" s="61" t="s">
        <v>161</v>
      </c>
      <c r="L36" s="65"/>
      <c r="M36" s="65"/>
      <c r="N36" s="62">
        <f t="shared" si="1"/>
        <v>3599999.9999999995</v>
      </c>
      <c r="O36" s="62"/>
      <c r="P36" s="62"/>
      <c r="Q36" s="63"/>
      <c r="R36" s="63"/>
      <c r="S36" s="51" t="str">
        <f>IF(D36&lt;&gt;"",INDEX(MucHoTro!$B$5:$B$10,MATCH('Danh sách nhận tiền'!D36,MucHoTro!$G$5:$G$10,0),1),"")</f>
        <v>Tạp chí trong nhóm Q2 thuộc lĩnh vực nghiên cứu gần nhất của bài báo
(Q2)</v>
      </c>
    </row>
    <row r="37" spans="1:19" s="51" customFormat="1" ht="60.75" x14ac:dyDescent="0.2">
      <c r="A37" s="54">
        <v>33</v>
      </c>
      <c r="B37" s="64" t="s">
        <v>72</v>
      </c>
      <c r="C37" s="56" t="s">
        <v>162</v>
      </c>
      <c r="D37" s="57" t="s">
        <v>102</v>
      </c>
      <c r="E37" s="58"/>
      <c r="F37" s="58"/>
      <c r="G37" s="58" t="s">
        <v>13</v>
      </c>
      <c r="H37" s="59">
        <f>IF(D37="Q1a",MucHoTro!$H$5,IF(D37="Q1b",MucHoTro!$H$6,IF(D37="Q2",MucHoTro!$H$7,IF(D37="Q3",MucHoTro!$H$8,IF(D37="Q4",MucHoTro!$H$9)))))</f>
        <v>1.3</v>
      </c>
      <c r="I37" s="54">
        <f>IF(E37="x",MucHoTro!$C$5,IF(F37="x",MucHoTro!$D$5,IF(G37="x",MucHoTro!$E$5)))</f>
        <v>1</v>
      </c>
      <c r="J37" s="60">
        <f t="shared" ref="J37:J68" si="2">H37*I37</f>
        <v>1.3</v>
      </c>
      <c r="K37" s="61" t="s">
        <v>163</v>
      </c>
      <c r="L37" s="65"/>
      <c r="M37" s="65"/>
      <c r="N37" s="62">
        <f t="shared" ref="N37:N68" si="3">J37*2000000</f>
        <v>2600000</v>
      </c>
      <c r="O37" s="62"/>
      <c r="P37" s="62"/>
      <c r="Q37" s="63"/>
      <c r="R37" s="63"/>
      <c r="S37" s="51" t="str">
        <f>IF(D37&lt;&gt;"",INDEX(MucHoTro!$B$5:$B$10,MATCH('Danh sách nhận tiền'!D37,MucHoTro!$G$5:$G$10,0),1),"")</f>
        <v>Tạp chí nằm ngoài Top 30% tạp chí đứng đầu nhóm Q1 thuộc lĩnh vực nghiên cứu gần nhất của bài báo 
(Q1b)</v>
      </c>
    </row>
    <row r="38" spans="1:19" s="51" customFormat="1" ht="101.25" x14ac:dyDescent="0.2">
      <c r="A38" s="54">
        <v>34</v>
      </c>
      <c r="B38" s="64" t="s">
        <v>73</v>
      </c>
      <c r="C38" s="64" t="s">
        <v>212</v>
      </c>
      <c r="D38" s="57" t="s">
        <v>10</v>
      </c>
      <c r="E38" s="58"/>
      <c r="F38" s="58" t="s">
        <v>13</v>
      </c>
      <c r="G38" s="58"/>
      <c r="H38" s="59">
        <f>IF(D38="Q1a",MucHoTro!$H$5,IF(D38="Q1b",MucHoTro!$H$6,IF(D38="Q2",MucHoTro!$H$7,IF(D38="Q3",MucHoTro!$H$8,IF(D38="Q4",MucHoTro!$H$9)))))</f>
        <v>1</v>
      </c>
      <c r="I38" s="54">
        <f>IF(E38="x",MucHoTro!$C$5,IF(F38="x",MucHoTro!$D$5,IF(G38="x",MucHoTro!$E$5)))</f>
        <v>1.25</v>
      </c>
      <c r="J38" s="60">
        <f t="shared" si="2"/>
        <v>1.25</v>
      </c>
      <c r="K38" s="61" t="s">
        <v>161</v>
      </c>
      <c r="L38" s="65"/>
      <c r="M38" s="65"/>
      <c r="N38" s="62">
        <f t="shared" si="3"/>
        <v>2500000</v>
      </c>
      <c r="O38" s="62"/>
      <c r="P38" s="62"/>
      <c r="Q38" s="63"/>
      <c r="R38" s="63"/>
      <c r="S38" s="51" t="str">
        <f>IF(D38&lt;&gt;"",INDEX(MucHoTro!$B$5:$B$10,MATCH('Danh sách nhận tiền'!D38,MucHoTro!$G$5:$G$10,0),1),"")</f>
        <v>Tạp chí trong nhóm Q3 thuộc lĩnh vực nghiên cứu gần nhất của bài báo
(Q3)</v>
      </c>
    </row>
    <row r="39" spans="1:19" s="51" customFormat="1" ht="81" x14ac:dyDescent="0.2">
      <c r="A39" s="54">
        <v>35</v>
      </c>
      <c r="B39" s="64" t="s">
        <v>74</v>
      </c>
      <c r="C39" s="64" t="s">
        <v>212</v>
      </c>
      <c r="D39" s="57" t="s">
        <v>10</v>
      </c>
      <c r="E39" s="58"/>
      <c r="F39" s="58"/>
      <c r="G39" s="58" t="s">
        <v>13</v>
      </c>
      <c r="H39" s="59">
        <f>IF(D39="Q1a",MucHoTro!$H$5,IF(D39="Q1b",MucHoTro!$H$6,IF(D39="Q2",MucHoTro!$H$7,IF(D39="Q3",MucHoTro!$H$8,IF(D39="Q4",MucHoTro!$H$9)))))</f>
        <v>1</v>
      </c>
      <c r="I39" s="54">
        <f>IF(E39="x",MucHoTro!$C$5,IF(F39="x",MucHoTro!$D$5,IF(G39="x",MucHoTro!$E$5)))</f>
        <v>1</v>
      </c>
      <c r="J39" s="60">
        <f t="shared" si="2"/>
        <v>1</v>
      </c>
      <c r="K39" s="61" t="s">
        <v>161</v>
      </c>
      <c r="L39" s="65"/>
      <c r="M39" s="65"/>
      <c r="N39" s="62">
        <f t="shared" si="3"/>
        <v>2000000</v>
      </c>
      <c r="O39" s="62"/>
      <c r="P39" s="62"/>
      <c r="Q39" s="63"/>
      <c r="R39" s="63"/>
      <c r="S39" s="51" t="str">
        <f>IF(D39&lt;&gt;"",INDEX(MucHoTro!$B$5:$B$10,MATCH('Danh sách nhận tiền'!D39,MucHoTro!$G$5:$G$10,0),1),"")</f>
        <v>Tạp chí trong nhóm Q3 thuộc lĩnh vực nghiên cứu gần nhất của bài báo
(Q3)</v>
      </c>
    </row>
    <row r="40" spans="1:19" s="51" customFormat="1" ht="81" x14ac:dyDescent="0.2">
      <c r="A40" s="54">
        <v>36</v>
      </c>
      <c r="B40" s="64" t="s">
        <v>75</v>
      </c>
      <c r="C40" s="56" t="s">
        <v>164</v>
      </c>
      <c r="D40" s="57" t="s">
        <v>103</v>
      </c>
      <c r="E40" s="58"/>
      <c r="F40" s="58"/>
      <c r="G40" s="58" t="s">
        <v>13</v>
      </c>
      <c r="H40" s="59">
        <f>IF(D40="Q1a",MucHoTro!$H$5,IF(D40="Q1b",MucHoTro!$H$6,IF(D40="Q2",MucHoTro!$H$7,IF(D40="Q3",MucHoTro!$H$8,IF(D40="Q4",MucHoTro!$H$9)))))</f>
        <v>2.23</v>
      </c>
      <c r="I40" s="54">
        <f>IF(E40="x",MucHoTro!$C$5,IF(F40="x",MucHoTro!$D$5,IF(G40="x",MucHoTro!$E$5)))</f>
        <v>1</v>
      </c>
      <c r="J40" s="60">
        <f t="shared" si="2"/>
        <v>2.23</v>
      </c>
      <c r="K40" s="61" t="s">
        <v>161</v>
      </c>
      <c r="L40" s="65"/>
      <c r="M40" s="65"/>
      <c r="N40" s="62">
        <f t="shared" si="3"/>
        <v>4460000</v>
      </c>
      <c r="O40" s="62"/>
      <c r="P40" s="62"/>
      <c r="Q40" s="63"/>
      <c r="R40" s="63"/>
      <c r="S40" s="51" t="str">
        <f>IF(D40&lt;&gt;"",INDEX(MucHoTro!$B$5:$B$10,MATCH('Danh sách nhận tiền'!D40,MucHoTro!$G$5:$G$10,0),1),"")</f>
        <v>Tạp chí nằm trong Top 30% tạp chí đứng đầu lĩnh vực nghiên cứu gần nhất của bài báo
(Q1a)</v>
      </c>
    </row>
    <row r="41" spans="1:19" s="51" customFormat="1" ht="101.25" x14ac:dyDescent="0.2">
      <c r="A41" s="54">
        <v>37</v>
      </c>
      <c r="B41" s="64" t="s">
        <v>76</v>
      </c>
      <c r="C41" s="64" t="s">
        <v>212</v>
      </c>
      <c r="D41" s="57" t="s">
        <v>102</v>
      </c>
      <c r="E41" s="58"/>
      <c r="F41" s="58" t="s">
        <v>13</v>
      </c>
      <c r="G41" s="58"/>
      <c r="H41" s="59">
        <f>IF(D41="Q1a",MucHoTro!$H$5,IF(D41="Q1b",MucHoTro!$H$6,IF(D41="Q2",MucHoTro!$H$7,IF(D41="Q3",MucHoTro!$H$8,IF(D41="Q4",MucHoTro!$H$9)))))</f>
        <v>1.3</v>
      </c>
      <c r="I41" s="54">
        <f>IF(E41="x",MucHoTro!$C$5,IF(F41="x",MucHoTro!$D$5,IF(G41="x",MucHoTro!$E$5)))</f>
        <v>1.25</v>
      </c>
      <c r="J41" s="60">
        <f t="shared" si="2"/>
        <v>1.625</v>
      </c>
      <c r="K41" s="61" t="s">
        <v>161</v>
      </c>
      <c r="L41" s="65"/>
      <c r="M41" s="65"/>
      <c r="N41" s="62">
        <f t="shared" si="3"/>
        <v>3250000</v>
      </c>
      <c r="O41" s="62"/>
      <c r="P41" s="62"/>
      <c r="Q41" s="63"/>
      <c r="R41" s="63"/>
      <c r="S41" s="51" t="str">
        <f>IF(D41&lt;&gt;"",INDEX(MucHoTro!$B$5:$B$10,MATCH('Danh sách nhận tiền'!D41,MucHoTro!$G$5:$G$10,0),1),"")</f>
        <v>Tạp chí nằm ngoài Top 30% tạp chí đứng đầu nhóm Q1 thuộc lĩnh vực nghiên cứu gần nhất của bài báo 
(Q1b)</v>
      </c>
    </row>
    <row r="42" spans="1:19" s="51" customFormat="1" ht="40.5" x14ac:dyDescent="0.2">
      <c r="A42" s="54">
        <v>38</v>
      </c>
      <c r="B42" s="64" t="s">
        <v>213</v>
      </c>
      <c r="C42" s="56" t="s">
        <v>165</v>
      </c>
      <c r="D42" s="57" t="s">
        <v>9</v>
      </c>
      <c r="E42" s="58"/>
      <c r="F42" s="58"/>
      <c r="G42" s="58" t="s">
        <v>13</v>
      </c>
      <c r="H42" s="59">
        <f>IF(D42="Q1a",MucHoTro!$H$5,IF(D42="Q1b",MucHoTro!$H$6,IF(D42="Q2",MucHoTro!$H$7,IF(D42="Q3",MucHoTro!$H$8,IF(D42="Q4",MucHoTro!$H$9)))))</f>
        <v>1.2</v>
      </c>
      <c r="I42" s="54">
        <f>IF(E42="x",MucHoTro!$C$5,IF(F42="x",MucHoTro!$D$5,IF(G42="x",MucHoTro!$E$5)))</f>
        <v>1</v>
      </c>
      <c r="J42" s="60">
        <f t="shared" si="2"/>
        <v>1.2</v>
      </c>
      <c r="K42" s="61" t="s">
        <v>217</v>
      </c>
      <c r="L42" s="65"/>
      <c r="M42" s="65"/>
      <c r="N42" s="62">
        <f t="shared" si="3"/>
        <v>2400000</v>
      </c>
      <c r="O42" s="62"/>
      <c r="P42" s="62"/>
      <c r="Q42" s="63"/>
      <c r="R42" s="63"/>
      <c r="S42" s="51" t="str">
        <f>IF(D42&lt;&gt;"",INDEX(MucHoTro!$B$5:$B$10,MATCH('Danh sách nhận tiền'!D42,MucHoTro!$G$5:$G$10,0),1),"")</f>
        <v>Tạp chí trong nhóm Q2 thuộc lĩnh vực nghiên cứu gần nhất của bài báo
(Q2)</v>
      </c>
    </row>
    <row r="43" spans="1:19" s="51" customFormat="1" ht="81" x14ac:dyDescent="0.2">
      <c r="A43" s="54">
        <v>39</v>
      </c>
      <c r="B43" s="64" t="s">
        <v>113</v>
      </c>
      <c r="C43" s="56" t="s">
        <v>166</v>
      </c>
      <c r="D43" s="57" t="s">
        <v>103</v>
      </c>
      <c r="E43" s="58" t="s">
        <v>13</v>
      </c>
      <c r="F43" s="58"/>
      <c r="G43" s="58"/>
      <c r="H43" s="59">
        <f>IF(D43="Q1a",MucHoTro!$H$5,IF(D43="Q1b",MucHoTro!$H$6,IF(D43="Q2",MucHoTro!$H$7,IF(D43="Q3",MucHoTro!$H$8,IF(D43="Q4",MucHoTro!$H$9)))))</f>
        <v>2.23</v>
      </c>
      <c r="I43" s="54">
        <f>IF(E43="x",MucHoTro!$C$5,IF(F43="x",MucHoTro!$D$5,IF(G43="x",MucHoTro!$E$5)))</f>
        <v>1.5</v>
      </c>
      <c r="J43" s="60">
        <f t="shared" si="2"/>
        <v>3.3449999999999998</v>
      </c>
      <c r="K43" s="61" t="s">
        <v>161</v>
      </c>
      <c r="L43" s="65"/>
      <c r="M43" s="65"/>
      <c r="N43" s="62">
        <f t="shared" si="3"/>
        <v>6689999.9999999991</v>
      </c>
      <c r="O43" s="62"/>
      <c r="P43" s="62"/>
      <c r="Q43" s="63"/>
      <c r="R43" s="63"/>
      <c r="S43" s="51" t="str">
        <f>IF(D43&lt;&gt;"",INDEX(MucHoTro!$B$5:$B$10,MATCH('Danh sách nhận tiền'!D43,MucHoTro!$G$5:$G$10,0),1),"")</f>
        <v>Tạp chí nằm trong Top 30% tạp chí đứng đầu lĩnh vực nghiên cứu gần nhất của bài báo
(Q1a)</v>
      </c>
    </row>
    <row r="44" spans="1:19" s="51" customFormat="1" ht="162" x14ac:dyDescent="0.2">
      <c r="A44" s="54">
        <v>40</v>
      </c>
      <c r="B44" s="64" t="s">
        <v>114</v>
      </c>
      <c r="C44" s="56" t="s">
        <v>167</v>
      </c>
      <c r="D44" s="57" t="s">
        <v>10</v>
      </c>
      <c r="E44" s="58"/>
      <c r="F44" s="58"/>
      <c r="G44" s="58" t="s">
        <v>13</v>
      </c>
      <c r="H44" s="59">
        <f>IF(D44="Q1a",MucHoTro!$H$5,IF(D44="Q1b",MucHoTro!$H$6,IF(D44="Q2",MucHoTro!$H$7,IF(D44="Q3",MucHoTro!$H$8,IF(D44="Q4",MucHoTro!$H$9)))))</f>
        <v>1</v>
      </c>
      <c r="I44" s="54">
        <f>IF(E44="x",MucHoTro!$C$5,IF(F44="x",MucHoTro!$D$5,IF(G44="x",MucHoTro!$E$5)))</f>
        <v>1</v>
      </c>
      <c r="J44" s="60">
        <f t="shared" si="2"/>
        <v>1</v>
      </c>
      <c r="K44" s="61" t="s">
        <v>161</v>
      </c>
      <c r="L44" s="65"/>
      <c r="M44" s="65"/>
      <c r="N44" s="62">
        <f t="shared" si="3"/>
        <v>2000000</v>
      </c>
      <c r="O44" s="62"/>
      <c r="P44" s="62"/>
      <c r="Q44" s="63"/>
      <c r="R44" s="63"/>
      <c r="S44" s="51" t="str">
        <f>IF(D44&lt;&gt;"",INDEX(MucHoTro!$B$5:$B$10,MATCH('Danh sách nhận tiền'!D44,MucHoTro!$G$5:$G$10,0),1),"")</f>
        <v>Tạp chí trong nhóm Q3 thuộc lĩnh vực nghiên cứu gần nhất của bài báo
(Q3)</v>
      </c>
    </row>
    <row r="45" spans="1:19" s="51" customFormat="1" ht="101.25" x14ac:dyDescent="0.2">
      <c r="A45" s="54">
        <v>41</v>
      </c>
      <c r="B45" s="64" t="s">
        <v>77</v>
      </c>
      <c r="C45" s="56" t="s">
        <v>168</v>
      </c>
      <c r="D45" s="57" t="s">
        <v>102</v>
      </c>
      <c r="E45" s="58"/>
      <c r="F45" s="58"/>
      <c r="G45" s="58" t="s">
        <v>13</v>
      </c>
      <c r="H45" s="59">
        <f>IF(D45="Q1a",MucHoTro!$H$5,IF(D45="Q1b",MucHoTro!$H$6,IF(D45="Q2",MucHoTro!$H$7,IF(D45="Q3",MucHoTro!$H$8,IF(D45="Q4",MucHoTro!$H$9)))))</f>
        <v>1.3</v>
      </c>
      <c r="I45" s="54">
        <f>IF(E45="x",MucHoTro!$C$5,IF(F45="x",MucHoTro!$D$5,IF(G45="x",MucHoTro!$E$5)))</f>
        <v>1</v>
      </c>
      <c r="J45" s="60">
        <f t="shared" si="2"/>
        <v>1.3</v>
      </c>
      <c r="K45" s="61" t="s">
        <v>163</v>
      </c>
      <c r="L45" s="65"/>
      <c r="M45" s="65"/>
      <c r="N45" s="62">
        <f t="shared" si="3"/>
        <v>2600000</v>
      </c>
      <c r="O45" s="62"/>
      <c r="P45" s="62"/>
      <c r="Q45" s="63"/>
      <c r="R45" s="63"/>
      <c r="S45" s="51" t="str">
        <f>IF(D45&lt;&gt;"",INDEX(MucHoTro!$B$5:$B$10,MATCH('Danh sách nhận tiền'!D45,MucHoTro!$G$5:$G$10,0),1),"")</f>
        <v>Tạp chí nằm ngoài Top 30% tạp chí đứng đầu nhóm Q1 thuộc lĩnh vực nghiên cứu gần nhất của bài báo 
(Q1b)</v>
      </c>
    </row>
    <row r="46" spans="1:19" s="51" customFormat="1" ht="81" x14ac:dyDescent="0.2">
      <c r="A46" s="54">
        <v>42</v>
      </c>
      <c r="B46" s="64" t="s">
        <v>78</v>
      </c>
      <c r="C46" s="56" t="s">
        <v>168</v>
      </c>
      <c r="D46" s="57" t="s">
        <v>103</v>
      </c>
      <c r="E46" s="58" t="s">
        <v>13</v>
      </c>
      <c r="F46" s="58"/>
      <c r="G46" s="58"/>
      <c r="H46" s="59">
        <f>IF(D46="Q1a",MucHoTro!$H$5,IF(D46="Q1b",MucHoTro!$H$6,IF(D46="Q2",MucHoTro!$H$7,IF(D46="Q3",MucHoTro!$H$8,IF(D46="Q4",MucHoTro!$H$9)))))</f>
        <v>2.23</v>
      </c>
      <c r="I46" s="54">
        <f>IF(E46="x",MucHoTro!$C$5,IF(F46="x",MucHoTro!$D$5,IF(G46="x",MucHoTro!$E$5)))</f>
        <v>1.5</v>
      </c>
      <c r="J46" s="60">
        <f t="shared" si="2"/>
        <v>3.3449999999999998</v>
      </c>
      <c r="K46" s="61" t="s">
        <v>163</v>
      </c>
      <c r="L46" s="65"/>
      <c r="M46" s="65"/>
      <c r="N46" s="62">
        <f t="shared" si="3"/>
        <v>6689999.9999999991</v>
      </c>
      <c r="O46" s="62"/>
      <c r="P46" s="62"/>
      <c r="Q46" s="63"/>
      <c r="R46" s="63"/>
      <c r="S46" s="51" t="str">
        <f>IF(D46&lt;&gt;"",INDEX(MucHoTro!$B$5:$B$10,MATCH('Danh sách nhận tiền'!D46,MucHoTro!$G$5:$G$10,0),1),"")</f>
        <v>Tạp chí nằm trong Top 30% tạp chí đứng đầu lĩnh vực nghiên cứu gần nhất của bài báo
(Q1a)</v>
      </c>
    </row>
    <row r="47" spans="1:19" s="51" customFormat="1" ht="101.25" x14ac:dyDescent="0.2">
      <c r="A47" s="54">
        <v>43</v>
      </c>
      <c r="B47" s="64" t="s">
        <v>79</v>
      </c>
      <c r="C47" s="56" t="s">
        <v>168</v>
      </c>
      <c r="D47" s="57" t="s">
        <v>102</v>
      </c>
      <c r="E47" s="58" t="s">
        <v>13</v>
      </c>
      <c r="F47" s="58"/>
      <c r="G47" s="58"/>
      <c r="H47" s="59">
        <f>IF(D47="Q1a",MucHoTro!$H$5,IF(D47="Q1b",MucHoTro!$H$6,IF(D47="Q2",MucHoTro!$H$7,IF(D47="Q3",MucHoTro!$H$8,IF(D47="Q4",MucHoTro!$H$9)))))</f>
        <v>1.3</v>
      </c>
      <c r="I47" s="54">
        <f>IF(E47="x",MucHoTro!$C$5,IF(F47="x",MucHoTro!$D$5,IF(G47="x",MucHoTro!$E$5)))</f>
        <v>1.5</v>
      </c>
      <c r="J47" s="60">
        <f t="shared" si="2"/>
        <v>1.9500000000000002</v>
      </c>
      <c r="K47" s="61" t="s">
        <v>163</v>
      </c>
      <c r="L47" s="65"/>
      <c r="M47" s="65"/>
      <c r="N47" s="62">
        <f t="shared" si="3"/>
        <v>3900000.0000000005</v>
      </c>
      <c r="O47" s="62"/>
      <c r="P47" s="62"/>
      <c r="Q47" s="63"/>
      <c r="R47" s="63"/>
      <c r="S47" s="51" t="str">
        <f>IF(D47&lt;&gt;"",INDEX(MucHoTro!$B$5:$B$10,MATCH('Danh sách nhận tiền'!D47,MucHoTro!$G$5:$G$10,0),1),"")</f>
        <v>Tạp chí nằm ngoài Top 30% tạp chí đứng đầu nhóm Q1 thuộc lĩnh vực nghiên cứu gần nhất của bài báo 
(Q1b)</v>
      </c>
    </row>
    <row r="48" spans="1:19" s="51" customFormat="1" ht="141.75" x14ac:dyDescent="0.2">
      <c r="A48" s="54">
        <v>44</v>
      </c>
      <c r="B48" s="64" t="s">
        <v>108</v>
      </c>
      <c r="C48" s="56" t="s">
        <v>214</v>
      </c>
      <c r="D48" s="57" t="s">
        <v>9</v>
      </c>
      <c r="E48" s="58" t="s">
        <v>13</v>
      </c>
      <c r="F48" s="58"/>
      <c r="G48" s="58"/>
      <c r="H48" s="59">
        <f>IF(D48="Q1a",MucHoTro!$H$5,IF(D48="Q1b",MucHoTro!$H$6,IF(D48="Q2",MucHoTro!$H$7,IF(D48="Q3",MucHoTro!$H$8,IF(D48="Q4",MucHoTro!$H$9)))))</f>
        <v>1.2</v>
      </c>
      <c r="I48" s="54">
        <f>IF(E48="x",MucHoTro!$C$5,IF(F48="x",MucHoTro!$D$5,IF(G48="x",MucHoTro!$E$5)))</f>
        <v>1.5</v>
      </c>
      <c r="J48" s="60">
        <f t="shared" si="2"/>
        <v>1.7999999999999998</v>
      </c>
      <c r="K48" s="61" t="s">
        <v>169</v>
      </c>
      <c r="L48" s="65"/>
      <c r="M48" s="65"/>
      <c r="N48" s="62">
        <f t="shared" si="3"/>
        <v>3599999.9999999995</v>
      </c>
      <c r="O48" s="62"/>
      <c r="P48" s="62"/>
      <c r="Q48" s="63"/>
      <c r="R48" s="63"/>
      <c r="S48" s="51" t="str">
        <f>IF(D48&lt;&gt;"",INDEX(MucHoTro!$B$5:$B$10,MATCH('Danh sách nhận tiền'!D48,MucHoTro!$G$5:$G$10,0),1),"")</f>
        <v>Tạp chí trong nhóm Q2 thuộc lĩnh vực nghiên cứu gần nhất của bài báo
(Q2)</v>
      </c>
    </row>
    <row r="49" spans="1:19" s="51" customFormat="1" ht="141.75" x14ac:dyDescent="0.2">
      <c r="A49" s="54">
        <v>45</v>
      </c>
      <c r="B49" s="64" t="s">
        <v>80</v>
      </c>
      <c r="C49" s="56" t="s">
        <v>170</v>
      </c>
      <c r="D49" s="57" t="s">
        <v>102</v>
      </c>
      <c r="E49" s="58" t="s">
        <v>13</v>
      </c>
      <c r="F49" s="58"/>
      <c r="G49" s="58"/>
      <c r="H49" s="59">
        <f>IF(D49="Q1a",MucHoTro!$H$5,IF(D49="Q1b",MucHoTro!$H$6,IF(D49="Q2",MucHoTro!$H$7,IF(D49="Q3",MucHoTro!$H$8,IF(D49="Q4",MucHoTro!$H$9)))))</f>
        <v>1.3</v>
      </c>
      <c r="I49" s="54">
        <f>IF(E49="x",MucHoTro!$C$5,IF(F49="x",MucHoTro!$D$5,IF(G49="x",MucHoTro!$E$5)))</f>
        <v>1.5</v>
      </c>
      <c r="J49" s="60">
        <f t="shared" si="2"/>
        <v>1.9500000000000002</v>
      </c>
      <c r="K49" s="61" t="s">
        <v>171</v>
      </c>
      <c r="L49" s="65"/>
      <c r="M49" s="65"/>
      <c r="N49" s="62">
        <f t="shared" si="3"/>
        <v>3900000.0000000005</v>
      </c>
      <c r="O49" s="62"/>
      <c r="P49" s="62"/>
      <c r="Q49" s="63"/>
      <c r="R49" s="63"/>
      <c r="S49" s="51" t="str">
        <f>IF(D49&lt;&gt;"",INDEX(MucHoTro!$B$5:$B$10,MATCH('Danh sách nhận tiền'!D49,MucHoTro!$G$5:$G$10,0),1),"")</f>
        <v>Tạp chí nằm ngoài Top 30% tạp chí đứng đầu nhóm Q1 thuộc lĩnh vực nghiên cứu gần nhất của bài báo 
(Q1b)</v>
      </c>
    </row>
    <row r="50" spans="1:19" s="51" customFormat="1" ht="121.5" x14ac:dyDescent="0.2">
      <c r="A50" s="54">
        <v>46</v>
      </c>
      <c r="B50" s="64" t="s">
        <v>81</v>
      </c>
      <c r="C50" s="56" t="s">
        <v>173</v>
      </c>
      <c r="D50" s="57" t="s">
        <v>102</v>
      </c>
      <c r="E50" s="58" t="s">
        <v>13</v>
      </c>
      <c r="F50" s="58"/>
      <c r="G50" s="58"/>
      <c r="H50" s="59">
        <f>IF(D50="Q1a",MucHoTro!$H$5,IF(D50="Q1b",MucHoTro!$H$6,IF(D50="Q2",MucHoTro!$H$7,IF(D50="Q3",MucHoTro!$H$8,IF(D50="Q4",MucHoTro!$H$9)))))</f>
        <v>1.3</v>
      </c>
      <c r="I50" s="54">
        <f>IF(E50="x",MucHoTro!$C$5,IF(F50="x",MucHoTro!$D$5,IF(G50="x",MucHoTro!$E$5)))</f>
        <v>1.5</v>
      </c>
      <c r="J50" s="60">
        <f t="shared" si="2"/>
        <v>1.9500000000000002</v>
      </c>
      <c r="K50" s="61" t="s">
        <v>172</v>
      </c>
      <c r="L50" s="65"/>
      <c r="M50" s="65"/>
      <c r="N50" s="62">
        <f t="shared" si="3"/>
        <v>3900000.0000000005</v>
      </c>
      <c r="O50" s="62"/>
      <c r="P50" s="62"/>
      <c r="Q50" s="63"/>
      <c r="R50" s="63"/>
      <c r="S50" s="51" t="str">
        <f>IF(D50&lt;&gt;"",INDEX(MucHoTro!$B$5:$B$10,MATCH('Danh sách nhận tiền'!D50,MucHoTro!$G$5:$G$10,0),1),"")</f>
        <v>Tạp chí nằm ngoài Top 30% tạp chí đứng đầu nhóm Q1 thuộc lĩnh vực nghiên cứu gần nhất của bài báo 
(Q1b)</v>
      </c>
    </row>
    <row r="51" spans="1:19" s="51" customFormat="1" ht="101.25" x14ac:dyDescent="0.2">
      <c r="A51" s="54">
        <v>47</v>
      </c>
      <c r="B51" s="64" t="s">
        <v>50</v>
      </c>
      <c r="C51" s="56" t="s">
        <v>173</v>
      </c>
      <c r="D51" s="57" t="s">
        <v>102</v>
      </c>
      <c r="E51" s="58" t="s">
        <v>13</v>
      </c>
      <c r="F51" s="58"/>
      <c r="G51" s="58"/>
      <c r="H51" s="59">
        <f>IF(D51="Q1a",MucHoTro!$H$5,IF(D51="Q1b",MucHoTro!$H$6,IF(D51="Q2",MucHoTro!$H$7,IF(D51="Q3",MucHoTro!$H$8,IF(D51="Q4",MucHoTro!$H$9)))))</f>
        <v>1.3</v>
      </c>
      <c r="I51" s="54">
        <f>IF(E51="x",MucHoTro!$C$5,IF(F51="x",MucHoTro!$D$5,IF(G51="x",MucHoTro!$E$5)))</f>
        <v>1.5</v>
      </c>
      <c r="J51" s="60">
        <f t="shared" si="2"/>
        <v>1.9500000000000002</v>
      </c>
      <c r="K51" s="61" t="s">
        <v>172</v>
      </c>
      <c r="L51" s="65"/>
      <c r="M51" s="65"/>
      <c r="N51" s="62">
        <f t="shared" si="3"/>
        <v>3900000.0000000005</v>
      </c>
      <c r="O51" s="62"/>
      <c r="P51" s="62"/>
      <c r="Q51" s="63"/>
      <c r="R51" s="63"/>
      <c r="S51" s="51" t="str">
        <f>IF(D51&lt;&gt;"",INDEX(MucHoTro!$B$5:$B$10,MATCH('Danh sách nhận tiền'!D51,MucHoTro!$G$5:$G$10,0),1),"")</f>
        <v>Tạp chí nằm ngoài Top 30% tạp chí đứng đầu nhóm Q1 thuộc lĩnh vực nghiên cứu gần nhất của bài báo 
(Q1b)</v>
      </c>
    </row>
    <row r="52" spans="1:19" s="51" customFormat="1" ht="121.5" x14ac:dyDescent="0.2">
      <c r="A52" s="54">
        <v>48</v>
      </c>
      <c r="B52" s="64" t="s">
        <v>51</v>
      </c>
      <c r="C52" s="56" t="s">
        <v>174</v>
      </c>
      <c r="D52" s="57" t="s">
        <v>9</v>
      </c>
      <c r="E52" s="58" t="s">
        <v>13</v>
      </c>
      <c r="F52" s="58"/>
      <c r="G52" s="58"/>
      <c r="H52" s="59">
        <f>IF(D52="Q1a",MucHoTro!$H$5,IF(D52="Q1b",MucHoTro!$H$6,IF(D52="Q2",MucHoTro!$H$7,IF(D52="Q3",MucHoTro!$H$8,IF(D52="Q4",MucHoTro!$H$9)))))</f>
        <v>1.2</v>
      </c>
      <c r="I52" s="54">
        <f>IF(E52="x",MucHoTro!$C$5,IF(F52="x",MucHoTro!$D$5,IF(G52="x",MucHoTro!$E$5)))</f>
        <v>1.5</v>
      </c>
      <c r="J52" s="60">
        <f t="shared" si="2"/>
        <v>1.7999999999999998</v>
      </c>
      <c r="K52" s="61" t="s">
        <v>197</v>
      </c>
      <c r="L52" s="65"/>
      <c r="M52" s="65"/>
      <c r="N52" s="62">
        <f t="shared" si="3"/>
        <v>3599999.9999999995</v>
      </c>
      <c r="O52" s="62"/>
      <c r="P52" s="62"/>
      <c r="Q52" s="63"/>
      <c r="R52" s="63"/>
      <c r="S52" s="51" t="str">
        <f>IF(D52&lt;&gt;"",INDEX(MucHoTro!$B$5:$B$10,MATCH('Danh sách nhận tiền'!D52,MucHoTro!$G$5:$G$10,0),1),"")</f>
        <v>Tạp chí trong nhóm Q2 thuộc lĩnh vực nghiên cứu gần nhất của bài báo
(Q2)</v>
      </c>
    </row>
    <row r="53" spans="1:19" s="51" customFormat="1" ht="60.75" x14ac:dyDescent="0.2">
      <c r="A53" s="54">
        <v>49</v>
      </c>
      <c r="B53" s="64" t="s">
        <v>52</v>
      </c>
      <c r="C53" s="56" t="s">
        <v>174</v>
      </c>
      <c r="D53" s="57" t="s">
        <v>102</v>
      </c>
      <c r="E53" s="58" t="s">
        <v>13</v>
      </c>
      <c r="F53" s="58"/>
      <c r="G53" s="58"/>
      <c r="H53" s="59">
        <f>IF(D53="Q1a",MucHoTro!$H$5,IF(D53="Q1b",MucHoTro!$H$6,IF(D53="Q2",MucHoTro!$H$7,IF(D53="Q3",MucHoTro!$H$8,IF(D53="Q4",MucHoTro!$H$9)))))</f>
        <v>1.3</v>
      </c>
      <c r="I53" s="54">
        <f>IF(E53="x",MucHoTro!$C$5,IF(F53="x",MucHoTro!$D$5,IF(G53="x",MucHoTro!$E$5)))</f>
        <v>1.5</v>
      </c>
      <c r="J53" s="60">
        <f t="shared" si="2"/>
        <v>1.9500000000000002</v>
      </c>
      <c r="K53" s="61" t="s">
        <v>197</v>
      </c>
      <c r="L53" s="65"/>
      <c r="M53" s="65"/>
      <c r="N53" s="62">
        <f t="shared" si="3"/>
        <v>3900000.0000000005</v>
      </c>
      <c r="O53" s="62"/>
      <c r="P53" s="62"/>
      <c r="Q53" s="63"/>
      <c r="R53" s="63"/>
      <c r="S53" s="51" t="str">
        <f>IF(D53&lt;&gt;"",INDEX(MucHoTro!$B$5:$B$10,MATCH('Danh sách nhận tiền'!D53,MucHoTro!$G$5:$G$10,0),1),"")</f>
        <v>Tạp chí nằm ngoài Top 30% tạp chí đứng đầu nhóm Q1 thuộc lĩnh vực nghiên cứu gần nhất của bài báo 
(Q1b)</v>
      </c>
    </row>
    <row r="54" spans="1:19" s="51" customFormat="1" ht="101.25" x14ac:dyDescent="0.2">
      <c r="A54" s="54">
        <v>50</v>
      </c>
      <c r="B54" s="64" t="s">
        <v>53</v>
      </c>
      <c r="C54" s="56" t="s">
        <v>181</v>
      </c>
      <c r="D54" s="57" t="s">
        <v>103</v>
      </c>
      <c r="E54" s="58" t="s">
        <v>13</v>
      </c>
      <c r="F54" s="58"/>
      <c r="G54" s="58"/>
      <c r="H54" s="59">
        <f>IF(D54="Q1a",MucHoTro!$H$5,IF(D54="Q1b",MucHoTro!$H$6,IF(D54="Q2",MucHoTro!$H$7,IF(D54="Q3",MucHoTro!$H$8,IF(D54="Q4",MucHoTro!$H$9)))))</f>
        <v>2.23</v>
      </c>
      <c r="I54" s="54">
        <f>IF(E54="x",MucHoTro!$C$5,IF(F54="x",MucHoTro!$D$5,IF(G54="x",MucHoTro!$E$5)))</f>
        <v>1.5</v>
      </c>
      <c r="J54" s="60">
        <f t="shared" si="2"/>
        <v>3.3449999999999998</v>
      </c>
      <c r="K54" s="61" t="s">
        <v>182</v>
      </c>
      <c r="L54" s="65"/>
      <c r="M54" s="65"/>
      <c r="N54" s="62">
        <f t="shared" si="3"/>
        <v>6689999.9999999991</v>
      </c>
      <c r="O54" s="62"/>
      <c r="P54" s="62"/>
      <c r="Q54" s="63"/>
      <c r="R54" s="63"/>
      <c r="S54" s="51" t="str">
        <f>IF(D54&lt;&gt;"",INDEX(MucHoTro!$B$5:$B$10,MATCH('Danh sách nhận tiền'!D54,MucHoTro!$G$5:$G$10,0),1),"")</f>
        <v>Tạp chí nằm trong Top 30% tạp chí đứng đầu lĩnh vực nghiên cứu gần nhất của bài báo
(Q1a)</v>
      </c>
    </row>
    <row r="55" spans="1:19" s="51" customFormat="1" ht="81" x14ac:dyDescent="0.2">
      <c r="A55" s="54">
        <v>51</v>
      </c>
      <c r="B55" s="64" t="s">
        <v>82</v>
      </c>
      <c r="C55" s="56" t="s">
        <v>175</v>
      </c>
      <c r="D55" s="57" t="s">
        <v>103</v>
      </c>
      <c r="E55" s="58" t="s">
        <v>13</v>
      </c>
      <c r="F55" s="58"/>
      <c r="G55" s="58"/>
      <c r="H55" s="59">
        <f>IF(D55="Q1a",MucHoTro!$H$5,IF(D55="Q1b",MucHoTro!$H$6,IF(D55="Q2",MucHoTro!$H$7,IF(D55="Q3",MucHoTro!$H$8,IF(D55="Q4",MucHoTro!$H$9)))))</f>
        <v>2.23</v>
      </c>
      <c r="I55" s="54">
        <f>IF(E55="x",MucHoTro!$C$5,IF(F55="x",MucHoTro!$D$5,IF(G55="x",MucHoTro!$E$5)))</f>
        <v>1.5</v>
      </c>
      <c r="J55" s="60">
        <f t="shared" si="2"/>
        <v>3.3449999999999998</v>
      </c>
      <c r="K55" s="61" t="s">
        <v>178</v>
      </c>
      <c r="L55" s="65"/>
      <c r="M55" s="65"/>
      <c r="N55" s="62">
        <f t="shared" si="3"/>
        <v>6689999.9999999991</v>
      </c>
      <c r="O55" s="62"/>
      <c r="P55" s="62"/>
      <c r="Q55" s="63"/>
      <c r="R55" s="63"/>
      <c r="S55" s="51" t="str">
        <f>IF(D55&lt;&gt;"",INDEX(MucHoTro!$B$5:$B$10,MATCH('Danh sách nhận tiền'!D55,MucHoTro!$G$5:$G$10,0),1),"")</f>
        <v>Tạp chí nằm trong Top 30% tạp chí đứng đầu lĩnh vực nghiên cứu gần nhất của bài báo
(Q1a)</v>
      </c>
    </row>
    <row r="56" spans="1:19" s="51" customFormat="1" ht="60.75" x14ac:dyDescent="0.2">
      <c r="A56" s="54">
        <v>52</v>
      </c>
      <c r="B56" s="64" t="s">
        <v>83</v>
      </c>
      <c r="C56" s="56" t="s">
        <v>176</v>
      </c>
      <c r="D56" s="57" t="s">
        <v>102</v>
      </c>
      <c r="E56" s="58" t="s">
        <v>13</v>
      </c>
      <c r="F56" s="58"/>
      <c r="G56" s="58"/>
      <c r="H56" s="59">
        <f>IF(D56="Q1a",MucHoTro!$H$5,IF(D56="Q1b",MucHoTro!$H$6,IF(D56="Q2",MucHoTro!$H$7,IF(D56="Q3",MucHoTro!$H$8,IF(D56="Q4",MucHoTro!$H$9)))))</f>
        <v>1.3</v>
      </c>
      <c r="I56" s="54">
        <f>IF(E56="x",MucHoTro!$C$5,IF(F56="x",MucHoTro!$D$5,IF(G56="x",MucHoTro!$E$5)))</f>
        <v>1.5</v>
      </c>
      <c r="J56" s="60">
        <f t="shared" si="2"/>
        <v>1.9500000000000002</v>
      </c>
      <c r="K56" s="61" t="s">
        <v>178</v>
      </c>
      <c r="L56" s="65"/>
      <c r="M56" s="65"/>
      <c r="N56" s="62">
        <f t="shared" si="3"/>
        <v>3900000.0000000005</v>
      </c>
      <c r="O56" s="62"/>
      <c r="P56" s="62"/>
      <c r="Q56" s="63"/>
      <c r="R56" s="63"/>
      <c r="S56" s="51" t="str">
        <f>IF(D56&lt;&gt;"",INDEX(MucHoTro!$B$5:$B$10,MATCH('Danh sách nhận tiền'!D56,MucHoTro!$G$5:$G$10,0),1),"")</f>
        <v>Tạp chí nằm ngoài Top 30% tạp chí đứng đầu nhóm Q1 thuộc lĩnh vực nghiên cứu gần nhất của bài báo 
(Q1b)</v>
      </c>
    </row>
    <row r="57" spans="1:19" s="51" customFormat="1" ht="101.25" x14ac:dyDescent="0.2">
      <c r="A57" s="54">
        <v>53</v>
      </c>
      <c r="B57" s="64" t="s">
        <v>84</v>
      </c>
      <c r="C57" s="56" t="s">
        <v>176</v>
      </c>
      <c r="D57" s="57" t="s">
        <v>102</v>
      </c>
      <c r="E57" s="58" t="s">
        <v>13</v>
      </c>
      <c r="F57" s="58"/>
      <c r="G57" s="58"/>
      <c r="H57" s="59">
        <f>IF(D57="Q1a",MucHoTro!$H$5,IF(D57="Q1b",MucHoTro!$H$6,IF(D57="Q2",MucHoTro!$H$7,IF(D57="Q3",MucHoTro!$H$8,IF(D57="Q4",MucHoTro!$H$9)))))</f>
        <v>1.3</v>
      </c>
      <c r="I57" s="54">
        <f>IF(E57="x",MucHoTro!$C$5,IF(F57="x",MucHoTro!$D$5,IF(G57="x",MucHoTro!$E$5)))</f>
        <v>1.5</v>
      </c>
      <c r="J57" s="60">
        <f t="shared" si="2"/>
        <v>1.9500000000000002</v>
      </c>
      <c r="K57" s="61" t="s">
        <v>178</v>
      </c>
      <c r="L57" s="65"/>
      <c r="M57" s="65"/>
      <c r="N57" s="62">
        <f t="shared" si="3"/>
        <v>3900000.0000000005</v>
      </c>
      <c r="O57" s="62"/>
      <c r="P57" s="62"/>
      <c r="Q57" s="63"/>
      <c r="R57" s="63"/>
      <c r="S57" s="51" t="str">
        <f>IF(D57&lt;&gt;"",INDEX(MucHoTro!$B$5:$B$10,MATCH('Danh sách nhận tiền'!D57,MucHoTro!$G$5:$G$10,0),1),"")</f>
        <v>Tạp chí nằm ngoài Top 30% tạp chí đứng đầu nhóm Q1 thuộc lĩnh vực nghiên cứu gần nhất của bài báo 
(Q1b)</v>
      </c>
    </row>
    <row r="58" spans="1:19" s="51" customFormat="1" ht="60.75" x14ac:dyDescent="0.2">
      <c r="A58" s="54">
        <v>54</v>
      </c>
      <c r="B58" s="64" t="s">
        <v>85</v>
      </c>
      <c r="C58" s="56" t="s">
        <v>176</v>
      </c>
      <c r="D58" s="57" t="s">
        <v>102</v>
      </c>
      <c r="E58" s="58" t="s">
        <v>13</v>
      </c>
      <c r="F58" s="58"/>
      <c r="G58" s="58"/>
      <c r="H58" s="59">
        <f>IF(D58="Q1a",MucHoTro!$H$5,IF(D58="Q1b",MucHoTro!$H$6,IF(D58="Q2",MucHoTro!$H$7,IF(D58="Q3",MucHoTro!$H$8,IF(D58="Q4",MucHoTro!$H$9)))))</f>
        <v>1.3</v>
      </c>
      <c r="I58" s="54">
        <f>IF(E58="x",MucHoTro!$C$5,IF(F58="x",MucHoTro!$D$5,IF(G58="x",MucHoTro!$E$5)))</f>
        <v>1.5</v>
      </c>
      <c r="J58" s="60">
        <f t="shared" si="2"/>
        <v>1.9500000000000002</v>
      </c>
      <c r="K58" s="61" t="s">
        <v>178</v>
      </c>
      <c r="L58" s="65"/>
      <c r="M58" s="65"/>
      <c r="N58" s="62">
        <f t="shared" si="3"/>
        <v>3900000.0000000005</v>
      </c>
      <c r="O58" s="62"/>
      <c r="P58" s="62"/>
      <c r="Q58" s="63"/>
      <c r="R58" s="63"/>
      <c r="S58" s="51" t="str">
        <f>IF(D58&lt;&gt;"",INDEX(MucHoTro!$B$5:$B$10,MATCH('Danh sách nhận tiền'!D58,MucHoTro!$G$5:$G$10,0),1),"")</f>
        <v>Tạp chí nằm ngoài Top 30% tạp chí đứng đầu nhóm Q1 thuộc lĩnh vực nghiên cứu gần nhất của bài báo 
(Q1b)</v>
      </c>
    </row>
    <row r="59" spans="1:19" s="51" customFormat="1" ht="60.75" x14ac:dyDescent="0.2">
      <c r="A59" s="54">
        <v>55</v>
      </c>
      <c r="B59" s="64" t="s">
        <v>86</v>
      </c>
      <c r="C59" s="56" t="s">
        <v>177</v>
      </c>
      <c r="D59" s="57" t="s">
        <v>9</v>
      </c>
      <c r="E59" s="58" t="s">
        <v>13</v>
      </c>
      <c r="F59" s="58"/>
      <c r="G59" s="58"/>
      <c r="H59" s="59">
        <f>IF(D59="Q1a",MucHoTro!$H$5,IF(D59="Q1b",MucHoTro!$H$6,IF(D59="Q2",MucHoTro!$H$7,IF(D59="Q3",MucHoTro!$H$8,IF(D59="Q4",MucHoTro!$H$9)))))</f>
        <v>1.2</v>
      </c>
      <c r="I59" s="54">
        <f>IF(E59="x",MucHoTro!$C$5,IF(F59="x",MucHoTro!$D$5,IF(G59="x",MucHoTro!$E$5)))</f>
        <v>1.5</v>
      </c>
      <c r="J59" s="60">
        <f t="shared" si="2"/>
        <v>1.7999999999999998</v>
      </c>
      <c r="K59" s="61" t="s">
        <v>179</v>
      </c>
      <c r="L59" s="65"/>
      <c r="M59" s="65"/>
      <c r="N59" s="62">
        <f t="shared" si="3"/>
        <v>3599999.9999999995</v>
      </c>
      <c r="O59" s="62"/>
      <c r="P59" s="62"/>
      <c r="Q59" s="63"/>
      <c r="R59" s="63"/>
      <c r="S59" s="51" t="str">
        <f>IF(D59&lt;&gt;"",INDEX(MucHoTro!$B$5:$B$10,MATCH('Danh sách nhận tiền'!D59,MucHoTro!$G$5:$G$10,0),1),"")</f>
        <v>Tạp chí trong nhóm Q2 thuộc lĩnh vực nghiên cứu gần nhất của bài báo
(Q2)</v>
      </c>
    </row>
    <row r="60" spans="1:19" s="51" customFormat="1" ht="81" x14ac:dyDescent="0.2">
      <c r="A60" s="54">
        <v>56</v>
      </c>
      <c r="B60" s="64" t="s">
        <v>109</v>
      </c>
      <c r="C60" s="56" t="s">
        <v>177</v>
      </c>
      <c r="D60" s="57" t="s">
        <v>103</v>
      </c>
      <c r="E60" s="58"/>
      <c r="F60" s="58"/>
      <c r="G60" s="58" t="s">
        <v>13</v>
      </c>
      <c r="H60" s="59">
        <f>IF(D60="Q1a",MucHoTro!$H$5,IF(D60="Q1b",MucHoTro!$H$6,IF(D60="Q2",MucHoTro!$H$7,IF(D60="Q3",MucHoTro!$H$8,IF(D60="Q4",MucHoTro!$H$9)))))</f>
        <v>2.23</v>
      </c>
      <c r="I60" s="54">
        <f>IF(E60="x",MucHoTro!$C$5,IF(F60="x",MucHoTro!$D$5,IF(G60="x",MucHoTro!$E$5)))</f>
        <v>1</v>
      </c>
      <c r="J60" s="60">
        <f t="shared" si="2"/>
        <v>2.23</v>
      </c>
      <c r="K60" s="61" t="s">
        <v>179</v>
      </c>
      <c r="L60" s="65"/>
      <c r="M60" s="65"/>
      <c r="N60" s="62">
        <f t="shared" si="3"/>
        <v>4460000</v>
      </c>
      <c r="O60" s="62"/>
      <c r="P60" s="62"/>
      <c r="Q60" s="63"/>
      <c r="R60" s="63"/>
      <c r="S60" s="51" t="str">
        <f>IF(D60&lt;&gt;"",INDEX(MucHoTro!$B$5:$B$10,MATCH('Danh sách nhận tiền'!D60,MucHoTro!$G$5:$G$10,0),1),"")</f>
        <v>Tạp chí nằm trong Top 30% tạp chí đứng đầu lĩnh vực nghiên cứu gần nhất của bài báo
(Q1a)</v>
      </c>
    </row>
    <row r="61" spans="1:19" s="51" customFormat="1" ht="81" x14ac:dyDescent="0.2">
      <c r="A61" s="54">
        <v>57</v>
      </c>
      <c r="B61" s="64" t="s">
        <v>87</v>
      </c>
      <c r="C61" s="56" t="s">
        <v>215</v>
      </c>
      <c r="D61" s="57" t="s">
        <v>102</v>
      </c>
      <c r="E61" s="58" t="s">
        <v>13</v>
      </c>
      <c r="F61" s="67"/>
      <c r="G61" s="58"/>
      <c r="H61" s="59">
        <f>IF(D61="Q1a",MucHoTro!$H$5,IF(D61="Q1b",MucHoTro!$H$6,IF(D61="Q2",MucHoTro!$H$7,IF(D61="Q3",MucHoTro!$H$8,IF(D61="Q4",MucHoTro!$H$9)))))</f>
        <v>1.3</v>
      </c>
      <c r="I61" s="54">
        <f>IF(E61="x",MucHoTro!$C$5,IF(F61="x",MucHoTro!$D$5,IF(G61="x",MucHoTro!$E$5)))</f>
        <v>1.5</v>
      </c>
      <c r="J61" s="60">
        <f t="shared" si="2"/>
        <v>1.9500000000000002</v>
      </c>
      <c r="K61" s="61" t="s">
        <v>179</v>
      </c>
      <c r="L61" s="65"/>
      <c r="M61" s="65"/>
      <c r="N61" s="62">
        <f t="shared" si="3"/>
        <v>3900000.0000000005</v>
      </c>
      <c r="O61" s="62"/>
      <c r="P61" s="62"/>
      <c r="Q61" s="63"/>
      <c r="R61" s="63"/>
      <c r="S61" s="51" t="str">
        <f>IF(D61&lt;&gt;"",INDEX(MucHoTro!$B$5:$B$10,MATCH('Danh sách nhận tiền'!D61,MucHoTro!$G$5:$G$10,0),1),"")</f>
        <v>Tạp chí nằm ngoài Top 30% tạp chí đứng đầu nhóm Q1 thuộc lĩnh vực nghiên cứu gần nhất của bài báo 
(Q1b)</v>
      </c>
    </row>
    <row r="62" spans="1:19" s="51" customFormat="1" ht="40.5" x14ac:dyDescent="0.2">
      <c r="A62" s="54">
        <v>58</v>
      </c>
      <c r="B62" s="64" t="s">
        <v>88</v>
      </c>
      <c r="C62" s="56" t="s">
        <v>177</v>
      </c>
      <c r="D62" s="57" t="s">
        <v>103</v>
      </c>
      <c r="E62" s="58" t="s">
        <v>13</v>
      </c>
      <c r="F62" s="58"/>
      <c r="G62" s="58"/>
      <c r="H62" s="59">
        <f>IF(D62="Q1a",MucHoTro!$H$5,IF(D62="Q1b",MucHoTro!$H$6,IF(D62="Q2",MucHoTro!$H$7,IF(D62="Q3",MucHoTro!$H$8,IF(D62="Q4",MucHoTro!$H$9)))))</f>
        <v>2.23</v>
      </c>
      <c r="I62" s="54">
        <f>IF(E62="x",MucHoTro!$C$5,IF(F62="x",MucHoTro!$D$5,IF(G62="x",MucHoTro!$E$5)))</f>
        <v>1.5</v>
      </c>
      <c r="J62" s="60">
        <f t="shared" si="2"/>
        <v>3.3449999999999998</v>
      </c>
      <c r="K62" s="61" t="s">
        <v>179</v>
      </c>
      <c r="L62" s="65"/>
      <c r="M62" s="65"/>
      <c r="N62" s="62">
        <v>6680000</v>
      </c>
      <c r="O62" s="62"/>
      <c r="P62" s="62"/>
      <c r="Q62" s="63"/>
      <c r="R62" s="63"/>
      <c r="S62" s="51" t="str">
        <f>IF(D62&lt;&gt;"",INDEX(MucHoTro!$B$5:$B$10,MATCH('Danh sách nhận tiền'!D62,MucHoTro!$G$5:$G$10,0),1),"")</f>
        <v>Tạp chí nằm trong Top 30% tạp chí đứng đầu lĩnh vực nghiên cứu gần nhất của bài báo
(Q1a)</v>
      </c>
    </row>
    <row r="63" spans="1:19" s="51" customFormat="1" ht="101.25" x14ac:dyDescent="0.2">
      <c r="A63" s="54">
        <v>59</v>
      </c>
      <c r="B63" s="64" t="s">
        <v>89</v>
      </c>
      <c r="C63" s="56" t="s">
        <v>177</v>
      </c>
      <c r="D63" s="57" t="s">
        <v>9</v>
      </c>
      <c r="E63" s="58"/>
      <c r="F63" s="58"/>
      <c r="G63" s="58" t="s">
        <v>13</v>
      </c>
      <c r="H63" s="59">
        <f>IF(D63="Q1a",MucHoTro!$H$5,IF(D63="Q1b",MucHoTro!$H$6,IF(D63="Q2",MucHoTro!$H$7,IF(D63="Q3",MucHoTro!$H$8,IF(D63="Q4",MucHoTro!$H$9)))))</f>
        <v>1.2</v>
      </c>
      <c r="I63" s="54">
        <f>IF(E63="x",MucHoTro!$C$5,IF(F63="x",MucHoTro!$D$5,IF(G63="x",MucHoTro!$E$5)))</f>
        <v>1</v>
      </c>
      <c r="J63" s="60">
        <f t="shared" si="2"/>
        <v>1.2</v>
      </c>
      <c r="K63" s="61" t="s">
        <v>179</v>
      </c>
      <c r="L63" s="65"/>
      <c r="M63" s="65"/>
      <c r="N63" s="62">
        <f t="shared" si="3"/>
        <v>2400000</v>
      </c>
      <c r="O63" s="62"/>
      <c r="P63" s="62"/>
      <c r="Q63" s="63"/>
      <c r="R63" s="63"/>
      <c r="S63" s="51" t="str">
        <f>IF(D63&lt;&gt;"",INDEX(MucHoTro!$B$5:$B$10,MATCH('Danh sách nhận tiền'!D63,MucHoTro!$G$5:$G$10,0),1),"")</f>
        <v>Tạp chí trong nhóm Q2 thuộc lĩnh vực nghiên cứu gần nhất của bài báo
(Q2)</v>
      </c>
    </row>
    <row r="64" spans="1:19" s="51" customFormat="1" ht="81" x14ac:dyDescent="0.2">
      <c r="A64" s="54">
        <v>60</v>
      </c>
      <c r="B64" s="64" t="s">
        <v>90</v>
      </c>
      <c r="C64" s="56" t="s">
        <v>177</v>
      </c>
      <c r="D64" s="57" t="s">
        <v>9</v>
      </c>
      <c r="E64" s="58"/>
      <c r="F64" s="58"/>
      <c r="G64" s="58" t="s">
        <v>13</v>
      </c>
      <c r="H64" s="59">
        <f>IF(D64="Q1a",MucHoTro!$H$5,IF(D64="Q1b",MucHoTro!$H$6,IF(D64="Q2",MucHoTro!$H$7,IF(D64="Q3",MucHoTro!$H$8,IF(D64="Q4",MucHoTro!$H$9)))))</f>
        <v>1.2</v>
      </c>
      <c r="I64" s="54">
        <f>IF(E64="x",MucHoTro!$C$5,IF(F64="x",MucHoTro!$D$5,IF(G64="x",MucHoTro!$E$5)))</f>
        <v>1</v>
      </c>
      <c r="J64" s="60">
        <f t="shared" si="2"/>
        <v>1.2</v>
      </c>
      <c r="K64" s="61" t="s">
        <v>179</v>
      </c>
      <c r="L64" s="65"/>
      <c r="M64" s="65"/>
      <c r="N64" s="62">
        <f t="shared" si="3"/>
        <v>2400000</v>
      </c>
      <c r="O64" s="62"/>
      <c r="P64" s="62"/>
      <c r="Q64" s="63"/>
      <c r="R64" s="63"/>
      <c r="S64" s="51" t="str">
        <f>IF(D64&lt;&gt;"",INDEX(MucHoTro!$B$5:$B$10,MATCH('Danh sách nhận tiền'!D64,MucHoTro!$G$5:$G$10,0),1),"")</f>
        <v>Tạp chí trong nhóm Q2 thuộc lĩnh vực nghiên cứu gần nhất của bài báo
(Q2)</v>
      </c>
    </row>
    <row r="65" spans="1:19" s="51" customFormat="1" ht="60.75" x14ac:dyDescent="0.2">
      <c r="A65" s="54">
        <v>61</v>
      </c>
      <c r="B65" s="64" t="s">
        <v>91</v>
      </c>
      <c r="C65" s="56" t="s">
        <v>216</v>
      </c>
      <c r="D65" s="57" t="s">
        <v>10</v>
      </c>
      <c r="E65" s="58" t="s">
        <v>13</v>
      </c>
      <c r="F65" s="58"/>
      <c r="G65" s="58"/>
      <c r="H65" s="59">
        <f>IF(D65="Q1a",MucHoTro!$H$5,IF(D65="Q1b",MucHoTro!$H$6,IF(D65="Q2",MucHoTro!$H$7,IF(D65="Q3",MucHoTro!$H$8,IF(D65="Q4",MucHoTro!$H$9)))))</f>
        <v>1</v>
      </c>
      <c r="I65" s="54">
        <f>IF(E65="x",MucHoTro!$C$5,IF(F65="x",MucHoTro!$D$5,IF(G65="x",MucHoTro!$E$5)))</f>
        <v>1.5</v>
      </c>
      <c r="J65" s="60">
        <f t="shared" si="2"/>
        <v>1.5</v>
      </c>
      <c r="K65" s="61" t="s">
        <v>179</v>
      </c>
      <c r="L65" s="65"/>
      <c r="M65" s="65"/>
      <c r="N65" s="62">
        <f t="shared" si="3"/>
        <v>3000000</v>
      </c>
      <c r="O65" s="62"/>
      <c r="P65" s="62"/>
      <c r="Q65" s="63"/>
      <c r="R65" s="63"/>
      <c r="S65" s="51" t="str">
        <f>IF(D65&lt;&gt;"",INDEX(MucHoTro!$B$5:$B$10,MATCH('Danh sách nhận tiền'!D65,MucHoTro!$G$5:$G$10,0),1),"")</f>
        <v>Tạp chí trong nhóm Q3 thuộc lĩnh vực nghiên cứu gần nhất của bài báo
(Q3)</v>
      </c>
    </row>
    <row r="66" spans="1:19" s="51" customFormat="1" ht="101.25" x14ac:dyDescent="0.2">
      <c r="A66" s="54">
        <v>62</v>
      </c>
      <c r="B66" s="64" t="s">
        <v>92</v>
      </c>
      <c r="C66" s="56" t="s">
        <v>180</v>
      </c>
      <c r="D66" s="57" t="s">
        <v>10</v>
      </c>
      <c r="E66" s="58"/>
      <c r="F66" s="58" t="s">
        <v>13</v>
      </c>
      <c r="G66" s="58"/>
      <c r="H66" s="59">
        <f>IF(D66="Q1a",MucHoTro!$H$5,IF(D66="Q1b",MucHoTro!$H$6,IF(D66="Q2",MucHoTro!$H$7,IF(D66="Q3",MucHoTro!$H$8,IF(D66="Q4",MucHoTro!$H$9)))))</f>
        <v>1</v>
      </c>
      <c r="I66" s="54">
        <f>IF(E66="x",MucHoTro!$C$5,IF(F66="x",MucHoTro!$D$5,IF(G66="x",MucHoTro!$E$5)))</f>
        <v>1.25</v>
      </c>
      <c r="J66" s="60">
        <f t="shared" si="2"/>
        <v>1.25</v>
      </c>
      <c r="K66" s="61" t="s">
        <v>179</v>
      </c>
      <c r="L66" s="65"/>
      <c r="M66" s="65"/>
      <c r="N66" s="62">
        <f t="shared" si="3"/>
        <v>2500000</v>
      </c>
      <c r="O66" s="62"/>
      <c r="P66" s="62"/>
      <c r="Q66" s="63"/>
      <c r="R66" s="63"/>
      <c r="S66" s="51" t="str">
        <f>IF(D66&lt;&gt;"",INDEX(MucHoTro!$B$5:$B$10,MATCH('Danh sách nhận tiền'!D66,MucHoTro!$G$5:$G$10,0),1),"")</f>
        <v>Tạp chí trong nhóm Q3 thuộc lĩnh vực nghiên cứu gần nhất của bài báo
(Q3)</v>
      </c>
    </row>
    <row r="67" spans="1:19" s="51" customFormat="1" ht="141.75" x14ac:dyDescent="0.2">
      <c r="A67" s="54">
        <v>63</v>
      </c>
      <c r="B67" s="64" t="s">
        <v>115</v>
      </c>
      <c r="C67" s="56" t="s">
        <v>180</v>
      </c>
      <c r="D67" s="57" t="s">
        <v>10</v>
      </c>
      <c r="E67" s="58"/>
      <c r="F67" s="58" t="s">
        <v>13</v>
      </c>
      <c r="G67" s="58"/>
      <c r="H67" s="59">
        <f>IF(D67="Q1a",MucHoTro!$H$5,IF(D67="Q1b",MucHoTro!$H$6,IF(D67="Q2",MucHoTro!$H$7,IF(D67="Q3",MucHoTro!$H$8,IF(D67="Q4",MucHoTro!$H$9)))))</f>
        <v>1</v>
      </c>
      <c r="I67" s="54">
        <f>IF(E67="x",MucHoTro!$C$5,IF(F67="x",MucHoTro!$D$5,IF(G67="x",MucHoTro!$E$5)))</f>
        <v>1.25</v>
      </c>
      <c r="J67" s="60">
        <f t="shared" si="2"/>
        <v>1.25</v>
      </c>
      <c r="K67" s="61" t="s">
        <v>179</v>
      </c>
      <c r="L67" s="65"/>
      <c r="M67" s="65"/>
      <c r="N67" s="62">
        <f t="shared" si="3"/>
        <v>2500000</v>
      </c>
      <c r="O67" s="62"/>
      <c r="P67" s="62"/>
      <c r="Q67" s="63"/>
      <c r="R67" s="63"/>
      <c r="S67" s="51" t="str">
        <f>IF(D67&lt;&gt;"",INDEX(MucHoTro!$B$5:$B$10,MATCH('Danh sách nhận tiền'!D67,MucHoTro!$G$5:$G$10,0),1),"")</f>
        <v>Tạp chí trong nhóm Q3 thuộc lĩnh vực nghiên cứu gần nhất của bài báo
(Q3)</v>
      </c>
    </row>
    <row r="68" spans="1:19" s="51" customFormat="1" ht="141.75" x14ac:dyDescent="0.2">
      <c r="A68" s="54">
        <v>64</v>
      </c>
      <c r="B68" s="64" t="s">
        <v>93</v>
      </c>
      <c r="C68" s="56" t="s">
        <v>183</v>
      </c>
      <c r="D68" s="57" t="s">
        <v>103</v>
      </c>
      <c r="E68" s="58" t="s">
        <v>13</v>
      </c>
      <c r="F68" s="58"/>
      <c r="G68" s="58"/>
      <c r="H68" s="59">
        <f>IF(D68="Q1a",MucHoTro!$H$5,IF(D68="Q1b",MucHoTro!$H$6,IF(D68="Q2",MucHoTro!$H$7,IF(D68="Q3",MucHoTro!$H$8,IF(D68="Q4",MucHoTro!$H$9)))))</f>
        <v>2.23</v>
      </c>
      <c r="I68" s="54">
        <f>IF(E68="x",MucHoTro!$C$5,IF(F68="x",MucHoTro!$D$5,IF(G68="x",MucHoTro!$E$5)))</f>
        <v>1.5</v>
      </c>
      <c r="J68" s="60">
        <f t="shared" si="2"/>
        <v>3.3449999999999998</v>
      </c>
      <c r="K68" s="61" t="s">
        <v>179</v>
      </c>
      <c r="L68" s="65"/>
      <c r="M68" s="65"/>
      <c r="N68" s="62">
        <f t="shared" si="3"/>
        <v>6689999.9999999991</v>
      </c>
      <c r="O68" s="62"/>
      <c r="P68" s="62"/>
      <c r="Q68" s="63"/>
      <c r="R68" s="63"/>
      <c r="S68" s="51" t="str">
        <f>IF(D68&lt;&gt;"",INDEX(MucHoTro!$B$5:$B$10,MATCH('Danh sách nhận tiền'!D68,MucHoTro!$G$5:$G$10,0),1),"")</f>
        <v>Tạp chí nằm trong Top 30% tạp chí đứng đầu lĩnh vực nghiên cứu gần nhất của bài báo
(Q1a)</v>
      </c>
    </row>
    <row r="69" spans="1:19" s="51" customFormat="1" ht="101.25" x14ac:dyDescent="0.2">
      <c r="A69" s="54">
        <v>65</v>
      </c>
      <c r="B69" s="64" t="s">
        <v>116</v>
      </c>
      <c r="C69" s="56" t="s">
        <v>121</v>
      </c>
      <c r="D69" s="57" t="s">
        <v>10</v>
      </c>
      <c r="E69" s="58" t="s">
        <v>13</v>
      </c>
      <c r="F69" s="58"/>
      <c r="G69" s="58"/>
      <c r="H69" s="59">
        <f>IF(D69="Q1a",MucHoTro!$H$5,IF(D69="Q1b",MucHoTro!$H$6,IF(D69="Q2",MucHoTro!$H$7,IF(D69="Q3",MucHoTro!$H$8,IF(D69="Q4",MucHoTro!$H$9)))))</f>
        <v>1</v>
      </c>
      <c r="I69" s="54">
        <f>IF(E69="x",MucHoTro!$C$5,IF(F69="x",MucHoTro!$D$5,IF(G69="x",MucHoTro!$E$5)))</f>
        <v>1.5</v>
      </c>
      <c r="J69" s="60">
        <f t="shared" ref="J69:J81" si="4">H69*I69</f>
        <v>1.5</v>
      </c>
      <c r="K69" s="61" t="s">
        <v>179</v>
      </c>
      <c r="L69" s="65"/>
      <c r="M69" s="65"/>
      <c r="N69" s="62">
        <f t="shared" ref="N69:N81" si="5">J69*2000000</f>
        <v>3000000</v>
      </c>
      <c r="O69" s="62"/>
      <c r="P69" s="62"/>
      <c r="Q69" s="63"/>
      <c r="R69" s="63"/>
      <c r="S69" s="51" t="str">
        <f>IF(D69&lt;&gt;"",INDEX(MucHoTro!$B$5:$B$10,MATCH('Danh sách nhận tiền'!D69,MucHoTro!$G$5:$G$10,0),1),"")</f>
        <v>Tạp chí trong nhóm Q3 thuộc lĩnh vực nghiên cứu gần nhất của bài báo
(Q3)</v>
      </c>
    </row>
    <row r="70" spans="1:19" s="51" customFormat="1" ht="182.25" x14ac:dyDescent="0.2">
      <c r="A70" s="54">
        <v>66</v>
      </c>
      <c r="B70" s="64" t="s">
        <v>94</v>
      </c>
      <c r="C70" s="56" t="s">
        <v>184</v>
      </c>
      <c r="D70" s="57" t="s">
        <v>102</v>
      </c>
      <c r="E70" s="58" t="s">
        <v>13</v>
      </c>
      <c r="F70" s="58"/>
      <c r="G70" s="58"/>
      <c r="H70" s="59">
        <f>IF(D70="Q1a",MucHoTro!$H$5,IF(D70="Q1b",MucHoTro!$H$6,IF(D70="Q2",MucHoTro!$H$7,IF(D70="Q3",MucHoTro!$H$8,IF(D70="Q4",MucHoTro!$H$9)))))</f>
        <v>1.3</v>
      </c>
      <c r="I70" s="54">
        <f>IF(E70="x",MucHoTro!$C$5,IF(F70="x",MucHoTro!$D$5,IF(G70="x",MucHoTro!$E$5)))</f>
        <v>1.5</v>
      </c>
      <c r="J70" s="60">
        <f t="shared" si="4"/>
        <v>1.9500000000000002</v>
      </c>
      <c r="K70" s="61" t="s">
        <v>179</v>
      </c>
      <c r="L70" s="65"/>
      <c r="M70" s="65"/>
      <c r="N70" s="62">
        <f t="shared" si="5"/>
        <v>3900000.0000000005</v>
      </c>
      <c r="O70" s="62"/>
      <c r="P70" s="62"/>
      <c r="Q70" s="63"/>
      <c r="R70" s="63"/>
      <c r="S70" s="51" t="str">
        <f>IF(D70&lt;&gt;"",INDEX(MucHoTro!$B$5:$B$10,MATCH('Danh sách nhận tiền'!D70,MucHoTro!$G$5:$G$10,0),1),"")</f>
        <v>Tạp chí nằm ngoài Top 30% tạp chí đứng đầu nhóm Q1 thuộc lĩnh vực nghiên cứu gần nhất của bài báo 
(Q1b)</v>
      </c>
    </row>
    <row r="71" spans="1:19" s="51" customFormat="1" ht="60.75" x14ac:dyDescent="0.2">
      <c r="A71" s="54">
        <v>67</v>
      </c>
      <c r="B71" s="64" t="s">
        <v>95</v>
      </c>
      <c r="C71" s="56" t="s">
        <v>184</v>
      </c>
      <c r="D71" s="57" t="s">
        <v>9</v>
      </c>
      <c r="E71" s="58"/>
      <c r="F71" s="58"/>
      <c r="G71" s="58" t="s">
        <v>13</v>
      </c>
      <c r="H71" s="59">
        <f>IF(D71="Q1a",MucHoTro!$H$5,IF(D71="Q1b",MucHoTro!$H$6,IF(D71="Q2",MucHoTro!$H$7,IF(D71="Q3",MucHoTro!$H$8,IF(D71="Q4",MucHoTro!$H$9)))))</f>
        <v>1.2</v>
      </c>
      <c r="I71" s="54">
        <f>IF(E71="x",MucHoTro!$C$5,IF(F71="x",MucHoTro!$D$5,IF(G71="x",MucHoTro!$E$5)))</f>
        <v>1</v>
      </c>
      <c r="J71" s="60">
        <f t="shared" si="4"/>
        <v>1.2</v>
      </c>
      <c r="K71" s="61" t="s">
        <v>179</v>
      </c>
      <c r="L71" s="65"/>
      <c r="M71" s="65"/>
      <c r="N71" s="62">
        <f t="shared" si="5"/>
        <v>2400000</v>
      </c>
      <c r="O71" s="62"/>
      <c r="P71" s="62"/>
      <c r="Q71" s="63"/>
      <c r="R71" s="63"/>
      <c r="S71" s="51" t="str">
        <f>IF(D71&lt;&gt;"",INDEX(MucHoTro!$B$5:$B$10,MATCH('Danh sách nhận tiền'!D71,MucHoTro!$G$5:$G$10,0),1),"")</f>
        <v>Tạp chí trong nhóm Q2 thuộc lĩnh vực nghiên cứu gần nhất của bài báo
(Q2)</v>
      </c>
    </row>
    <row r="72" spans="1:19" s="51" customFormat="1" ht="182.25" x14ac:dyDescent="0.2">
      <c r="A72" s="54">
        <v>68</v>
      </c>
      <c r="B72" s="64" t="s">
        <v>97</v>
      </c>
      <c r="C72" s="56" t="s">
        <v>184</v>
      </c>
      <c r="D72" s="57" t="s">
        <v>103</v>
      </c>
      <c r="E72" s="58" t="s">
        <v>13</v>
      </c>
      <c r="F72" s="58"/>
      <c r="G72" s="58"/>
      <c r="H72" s="59">
        <f>IF(D72="Q1a",MucHoTro!$H$5,IF(D72="Q1b",MucHoTro!$H$6,IF(D72="Q2",MucHoTro!$H$7,IF(D72="Q3",MucHoTro!$H$8,IF(D72="Q4",MucHoTro!$H$9)))))</f>
        <v>2.23</v>
      </c>
      <c r="I72" s="54">
        <f>IF(E72="x",MucHoTro!$C$5,IF(F72="x",MucHoTro!$D$5,IF(G72="x",MucHoTro!$E$5)))</f>
        <v>1.5</v>
      </c>
      <c r="J72" s="60">
        <f t="shared" si="4"/>
        <v>3.3449999999999998</v>
      </c>
      <c r="K72" s="61" t="s">
        <v>179</v>
      </c>
      <c r="L72" s="65"/>
      <c r="M72" s="65"/>
      <c r="N72" s="62">
        <f t="shared" si="5"/>
        <v>6689999.9999999991</v>
      </c>
      <c r="O72" s="62"/>
      <c r="P72" s="62"/>
      <c r="Q72" s="63"/>
      <c r="R72" s="63"/>
      <c r="S72" s="51" t="str">
        <f>IF(D72&lt;&gt;"",INDEX(MucHoTro!$B$5:$B$10,MATCH('Danh sách nhận tiền'!D72,MucHoTro!$G$5:$G$10,0),1),"")</f>
        <v>Tạp chí nằm trong Top 30% tạp chí đứng đầu lĩnh vực nghiên cứu gần nhất của bài báo
(Q1a)</v>
      </c>
    </row>
    <row r="73" spans="1:19" s="51" customFormat="1" ht="141.75" x14ac:dyDescent="0.2">
      <c r="A73" s="54">
        <v>69</v>
      </c>
      <c r="B73" s="64" t="s">
        <v>54</v>
      </c>
      <c r="C73" s="56" t="s">
        <v>184</v>
      </c>
      <c r="D73" s="57" t="s">
        <v>102</v>
      </c>
      <c r="E73" s="58" t="s">
        <v>13</v>
      </c>
      <c r="F73" s="58"/>
      <c r="G73" s="58"/>
      <c r="H73" s="59">
        <f>IF(D73="Q1a",MucHoTro!$H$5,IF(D73="Q1b",MucHoTro!$H$6,IF(D73="Q2",MucHoTro!$H$7,IF(D73="Q3",MucHoTro!$H$8,IF(D73="Q4",MucHoTro!$H$9)))))</f>
        <v>1.3</v>
      </c>
      <c r="I73" s="54">
        <f>IF(E73="x",MucHoTro!$C$5,IF(F73="x",MucHoTro!$D$5,IF(G73="x",MucHoTro!$E$5)))</f>
        <v>1.5</v>
      </c>
      <c r="J73" s="60">
        <f t="shared" si="4"/>
        <v>1.9500000000000002</v>
      </c>
      <c r="K73" s="61" t="s">
        <v>179</v>
      </c>
      <c r="L73" s="65"/>
      <c r="M73" s="65"/>
      <c r="N73" s="62">
        <f t="shared" si="5"/>
        <v>3900000.0000000005</v>
      </c>
      <c r="O73" s="62"/>
      <c r="P73" s="62"/>
      <c r="Q73" s="63"/>
      <c r="R73" s="63"/>
      <c r="S73" s="51" t="str">
        <f>IF(D73&lt;&gt;"",INDEX(MucHoTro!$B$5:$B$10,MATCH('Danh sách nhận tiền'!D73,MucHoTro!$G$5:$G$10,0),1),"")</f>
        <v>Tạp chí nằm ngoài Top 30% tạp chí đứng đầu nhóm Q1 thuộc lĩnh vực nghiên cứu gần nhất của bài báo 
(Q1b)</v>
      </c>
    </row>
    <row r="74" spans="1:19" s="51" customFormat="1" ht="60.75" x14ac:dyDescent="0.2">
      <c r="A74" s="54">
        <v>70</v>
      </c>
      <c r="B74" s="64" t="s">
        <v>98</v>
      </c>
      <c r="C74" s="56" t="s">
        <v>185</v>
      </c>
      <c r="D74" s="57" t="s">
        <v>102</v>
      </c>
      <c r="E74" s="58" t="s">
        <v>13</v>
      </c>
      <c r="F74" s="58"/>
      <c r="G74" s="58"/>
      <c r="H74" s="59">
        <f>IF(D74="Q1a",MucHoTro!$H$5,IF(D74="Q1b",MucHoTro!$H$6,IF(D74="Q2",MucHoTro!$H$7,IF(D74="Q3",MucHoTro!$H$8,IF(D74="Q4",MucHoTro!$H$9)))))</f>
        <v>1.3</v>
      </c>
      <c r="I74" s="54">
        <f>IF(E74="x",MucHoTro!$C$5,IF(F74="x",MucHoTro!$D$5,IF(G74="x",MucHoTro!$E$5)))</f>
        <v>1.5</v>
      </c>
      <c r="J74" s="60">
        <f t="shared" si="4"/>
        <v>1.9500000000000002</v>
      </c>
      <c r="K74" s="61" t="s">
        <v>179</v>
      </c>
      <c r="L74" s="65"/>
      <c r="M74" s="65"/>
      <c r="N74" s="62">
        <f t="shared" si="5"/>
        <v>3900000.0000000005</v>
      </c>
      <c r="O74" s="62"/>
      <c r="P74" s="62"/>
      <c r="Q74" s="63"/>
      <c r="R74" s="63"/>
      <c r="S74" s="51" t="str">
        <f>IF(D74&lt;&gt;"",INDEX(MucHoTro!$B$5:$B$10,MATCH('Danh sách nhận tiền'!D74,MucHoTro!$G$5:$G$10,0),1),"")</f>
        <v>Tạp chí nằm ngoài Top 30% tạp chí đứng đầu nhóm Q1 thuộc lĩnh vực nghiên cứu gần nhất của bài báo 
(Q1b)</v>
      </c>
    </row>
    <row r="75" spans="1:19" s="51" customFormat="1" ht="121.5" x14ac:dyDescent="0.2">
      <c r="A75" s="54">
        <v>71</v>
      </c>
      <c r="B75" s="64" t="s">
        <v>110</v>
      </c>
      <c r="C75" s="56" t="s">
        <v>186</v>
      </c>
      <c r="D75" s="57" t="s">
        <v>10</v>
      </c>
      <c r="E75" s="58" t="s">
        <v>13</v>
      </c>
      <c r="F75" s="58"/>
      <c r="G75" s="58"/>
      <c r="H75" s="59">
        <f>IF(D75="Q1a",MucHoTro!$H$5,IF(D75="Q1b",MucHoTro!$H$6,IF(D75="Q2",MucHoTro!$H$7,IF(D75="Q3",MucHoTro!$H$8,IF(D75="Q4",MucHoTro!$H$9)))))</f>
        <v>1</v>
      </c>
      <c r="I75" s="54">
        <f>IF(E75="x",MucHoTro!$C$5,IF(F75="x",MucHoTro!$D$5,IF(G75="x",MucHoTro!$E$5)))</f>
        <v>1.5</v>
      </c>
      <c r="J75" s="60">
        <f t="shared" si="4"/>
        <v>1.5</v>
      </c>
      <c r="K75" s="61" t="s">
        <v>179</v>
      </c>
      <c r="L75" s="65"/>
      <c r="M75" s="65"/>
      <c r="N75" s="62">
        <f t="shared" si="5"/>
        <v>3000000</v>
      </c>
      <c r="O75" s="62"/>
      <c r="P75" s="62"/>
      <c r="Q75" s="63"/>
      <c r="R75" s="63"/>
      <c r="S75" s="51" t="str">
        <f>IF(D75&lt;&gt;"",INDEX(MucHoTro!$B$5:$B$10,MATCH('Danh sách nhận tiền'!D75,MucHoTro!$G$5:$G$10,0),1),"")</f>
        <v>Tạp chí trong nhóm Q3 thuộc lĩnh vực nghiên cứu gần nhất của bài báo
(Q3)</v>
      </c>
    </row>
    <row r="76" spans="1:19" s="51" customFormat="1" ht="81" x14ac:dyDescent="0.2">
      <c r="A76" s="54">
        <v>72</v>
      </c>
      <c r="B76" s="64" t="s">
        <v>111</v>
      </c>
      <c r="C76" s="56" t="s">
        <v>187</v>
      </c>
      <c r="D76" s="57" t="s">
        <v>103</v>
      </c>
      <c r="E76" s="58" t="s">
        <v>13</v>
      </c>
      <c r="F76" s="58"/>
      <c r="G76" s="58"/>
      <c r="H76" s="59">
        <f>IF(D76="Q1a",MucHoTro!$H$5,IF(D76="Q1b",MucHoTro!$H$6,IF(D76="Q2",MucHoTro!$H$7,IF(D76="Q3",MucHoTro!$H$8,IF(D76="Q4",MucHoTro!$H$9)))))</f>
        <v>2.23</v>
      </c>
      <c r="I76" s="54">
        <f>IF(E76="x",MucHoTro!$C$5,IF(F76="x",MucHoTro!$D$5,IF(G76="x",MucHoTro!$E$5)))</f>
        <v>1.5</v>
      </c>
      <c r="J76" s="60">
        <f t="shared" si="4"/>
        <v>3.3449999999999998</v>
      </c>
      <c r="K76" s="61" t="s">
        <v>188</v>
      </c>
      <c r="L76" s="65"/>
      <c r="M76" s="65"/>
      <c r="N76" s="62">
        <f t="shared" si="5"/>
        <v>6689999.9999999991</v>
      </c>
      <c r="O76" s="62"/>
      <c r="P76" s="62"/>
      <c r="Q76" s="63"/>
      <c r="R76" s="63"/>
      <c r="S76" s="51" t="str">
        <f>IF(D76&lt;&gt;"",INDEX(MucHoTro!$B$5:$B$10,MATCH('Danh sách nhận tiền'!D76,MucHoTro!$G$5:$G$10,0),1),"")</f>
        <v>Tạp chí nằm trong Top 30% tạp chí đứng đầu lĩnh vực nghiên cứu gần nhất của bài báo
(Q1a)</v>
      </c>
    </row>
    <row r="77" spans="1:19" s="51" customFormat="1" ht="101.25" x14ac:dyDescent="0.2">
      <c r="A77" s="54">
        <v>73</v>
      </c>
      <c r="B77" s="64" t="s">
        <v>112</v>
      </c>
      <c r="C77" s="56" t="s">
        <v>189</v>
      </c>
      <c r="D77" s="57" t="s">
        <v>10</v>
      </c>
      <c r="E77" s="58"/>
      <c r="F77" s="58"/>
      <c r="G77" s="58" t="s">
        <v>13</v>
      </c>
      <c r="H77" s="59">
        <f>IF(D77="Q1a",MucHoTro!$H$5,IF(D77="Q1b",MucHoTro!$H$6,IF(D77="Q2",MucHoTro!$H$7,IF(D77="Q3",MucHoTro!$H$8,IF(D77="Q4",MucHoTro!$H$9)))))</f>
        <v>1</v>
      </c>
      <c r="I77" s="54">
        <f>IF(E77="x",MucHoTro!$C$5,IF(F77="x",MucHoTro!$D$5,IF(G77="x",MucHoTro!$E$5)))</f>
        <v>1</v>
      </c>
      <c r="J77" s="60">
        <f t="shared" si="4"/>
        <v>1</v>
      </c>
      <c r="K77" s="61" t="s">
        <v>188</v>
      </c>
      <c r="L77" s="65"/>
      <c r="M77" s="65"/>
      <c r="N77" s="62">
        <f t="shared" si="5"/>
        <v>2000000</v>
      </c>
      <c r="O77" s="62"/>
      <c r="P77" s="62"/>
      <c r="Q77" s="63"/>
      <c r="R77" s="63"/>
      <c r="S77" s="51" t="str">
        <f>IF(D77&lt;&gt;"",INDEX(MucHoTro!$B$5:$B$10,MATCH('Danh sách nhận tiền'!D77,MucHoTro!$G$5:$G$10,0),1),"")</f>
        <v>Tạp chí trong nhóm Q3 thuộc lĩnh vực nghiên cứu gần nhất của bài báo
(Q3)</v>
      </c>
    </row>
    <row r="78" spans="1:19" s="51" customFormat="1" ht="121.5" x14ac:dyDescent="0.2">
      <c r="A78" s="54">
        <v>74</v>
      </c>
      <c r="B78" s="64" t="s">
        <v>120</v>
      </c>
      <c r="C78" s="56" t="s">
        <v>190</v>
      </c>
      <c r="D78" s="57" t="s">
        <v>10</v>
      </c>
      <c r="E78" s="58"/>
      <c r="F78" s="58"/>
      <c r="G78" s="58" t="s">
        <v>13</v>
      </c>
      <c r="H78" s="59">
        <f>IF(D78="Q1a",MucHoTro!$H$5,IF(D78="Q1b",MucHoTro!$H$6,IF(D78="Q2",MucHoTro!$H$7,IF(D78="Q3",MucHoTro!$H$8,IF(D78="Q4",MucHoTro!$H$9)))))</f>
        <v>1</v>
      </c>
      <c r="I78" s="54">
        <f>IF(E78="x",MucHoTro!$C$5,IF(F78="x",MucHoTro!$D$5,IF(G78="x",MucHoTro!$E$5)))</f>
        <v>1</v>
      </c>
      <c r="J78" s="60">
        <f t="shared" si="4"/>
        <v>1</v>
      </c>
      <c r="K78" s="61" t="s">
        <v>192</v>
      </c>
      <c r="L78" s="65"/>
      <c r="M78" s="65"/>
      <c r="N78" s="62">
        <f t="shared" si="5"/>
        <v>2000000</v>
      </c>
      <c r="O78" s="62"/>
      <c r="P78" s="62"/>
      <c r="Q78" s="63"/>
      <c r="R78" s="63"/>
      <c r="S78" s="51" t="str">
        <f>IF(D78&lt;&gt;"",INDEX(MucHoTro!$B$5:$B$10,MATCH('Danh sách nhận tiền'!D78,MucHoTro!$G$5:$G$10,0),1),"")</f>
        <v>Tạp chí trong nhóm Q3 thuộc lĩnh vực nghiên cứu gần nhất của bài báo
(Q3)</v>
      </c>
    </row>
    <row r="79" spans="1:19" s="51" customFormat="1" ht="60.75" x14ac:dyDescent="0.2">
      <c r="A79" s="54">
        <v>75</v>
      </c>
      <c r="B79" s="64" t="s">
        <v>99</v>
      </c>
      <c r="C79" s="56" t="s">
        <v>191</v>
      </c>
      <c r="D79" s="57" t="s">
        <v>103</v>
      </c>
      <c r="E79" s="58"/>
      <c r="F79" s="58"/>
      <c r="G79" s="58" t="s">
        <v>13</v>
      </c>
      <c r="H79" s="59">
        <f>IF(D79="Q1a",MucHoTro!$H$5,IF(D79="Q1b",MucHoTro!$H$6,IF(D79="Q2",MucHoTro!$H$7,IF(D79="Q3",MucHoTro!$H$8,IF(D79="Q4",MucHoTro!$H$9)))))</f>
        <v>2.23</v>
      </c>
      <c r="I79" s="54">
        <f>IF(E79="x",MucHoTro!$C$5,IF(F79="x",MucHoTro!$D$5,IF(G79="x",MucHoTro!$E$5)))</f>
        <v>1</v>
      </c>
      <c r="J79" s="60">
        <f t="shared" si="4"/>
        <v>2.23</v>
      </c>
      <c r="K79" s="61" t="s">
        <v>193</v>
      </c>
      <c r="L79" s="65"/>
      <c r="M79" s="65"/>
      <c r="N79" s="62">
        <f t="shared" si="5"/>
        <v>4460000</v>
      </c>
      <c r="O79" s="62"/>
      <c r="P79" s="62"/>
      <c r="Q79" s="63"/>
      <c r="R79" s="63"/>
      <c r="S79" s="51" t="str">
        <f>IF(D79&lt;&gt;"",INDEX(MucHoTro!$B$5:$B$10,MATCH('Danh sách nhận tiền'!D79,MucHoTro!$G$5:$G$10,0),1),"")</f>
        <v>Tạp chí nằm trong Top 30% tạp chí đứng đầu lĩnh vực nghiên cứu gần nhất của bài báo
(Q1a)</v>
      </c>
    </row>
    <row r="80" spans="1:19" s="51" customFormat="1" ht="162" x14ac:dyDescent="0.2">
      <c r="A80" s="54">
        <v>76</v>
      </c>
      <c r="B80" s="55" t="s">
        <v>100</v>
      </c>
      <c r="C80" s="56" t="s">
        <v>194</v>
      </c>
      <c r="D80" s="57" t="s">
        <v>102</v>
      </c>
      <c r="E80" s="58" t="s">
        <v>13</v>
      </c>
      <c r="F80" s="58"/>
      <c r="G80" s="58"/>
      <c r="H80" s="59">
        <f>IF(D80="Q1a",MucHoTro!$H$5,IF(D80="Q1b",MucHoTro!$H$6,IF(D80="Q2",MucHoTro!$H$7,IF(D80="Q3",MucHoTro!$H$8,IF(D80="Q4",MucHoTro!$H$9)))))</f>
        <v>1.3</v>
      </c>
      <c r="I80" s="54">
        <f>IF(E80="x",MucHoTro!$C$5,IF(F80="x",MucHoTro!$D$5,IF(G80="x",MucHoTro!$E$5)))</f>
        <v>1.5</v>
      </c>
      <c r="J80" s="60">
        <f t="shared" si="4"/>
        <v>1.9500000000000002</v>
      </c>
      <c r="K80" s="61" t="s">
        <v>195</v>
      </c>
      <c r="L80" s="65"/>
      <c r="M80" s="65"/>
      <c r="N80" s="62">
        <f t="shared" si="5"/>
        <v>3900000.0000000005</v>
      </c>
      <c r="O80" s="62"/>
      <c r="P80" s="62"/>
      <c r="Q80" s="63"/>
      <c r="R80" s="63"/>
      <c r="S80" s="51" t="str">
        <f>IF(D80&lt;&gt;"",INDEX(MucHoTro!$B$5:$B$10,MATCH('Danh sách nhận tiền'!D80,MucHoTro!$G$5:$G$10,0),1),"")</f>
        <v>Tạp chí nằm ngoài Top 30% tạp chí đứng đầu nhóm Q1 thuộc lĩnh vực nghiên cứu gần nhất của bài báo 
(Q1b)</v>
      </c>
    </row>
    <row r="81" spans="1:20" s="51" customFormat="1" ht="101.25" x14ac:dyDescent="0.2">
      <c r="A81" s="54">
        <v>77</v>
      </c>
      <c r="B81" s="55" t="s">
        <v>101</v>
      </c>
      <c r="C81" s="56" t="s">
        <v>196</v>
      </c>
      <c r="D81" s="57" t="s">
        <v>10</v>
      </c>
      <c r="E81" s="58"/>
      <c r="F81" s="58"/>
      <c r="G81" s="58" t="s">
        <v>13</v>
      </c>
      <c r="H81" s="59">
        <f>IF(D81="Q1a",MucHoTro!$H$5,IF(D81="Q1b",MucHoTro!$H$6,IF(D81="Q2",MucHoTro!$H$7,IF(D81="Q3",MucHoTro!$H$8,IF(D81="Q4",MucHoTro!$H$9)))))</f>
        <v>1</v>
      </c>
      <c r="I81" s="54">
        <f>IF(E81="x",MucHoTro!$C$5,IF(F81="x",MucHoTro!$D$5,IF(G81="x",MucHoTro!$E$5)))</f>
        <v>1</v>
      </c>
      <c r="J81" s="60">
        <f t="shared" si="4"/>
        <v>1</v>
      </c>
      <c r="K81" s="61" t="s">
        <v>198</v>
      </c>
      <c r="L81" s="65"/>
      <c r="M81" s="65"/>
      <c r="N81" s="62">
        <f t="shared" si="5"/>
        <v>2000000</v>
      </c>
      <c r="O81" s="62"/>
      <c r="P81" s="62"/>
      <c r="Q81" s="63"/>
      <c r="R81" s="63"/>
      <c r="S81" s="51" t="str">
        <f>IF(D81&lt;&gt;"",INDEX(MucHoTro!$B$5:$B$10,MATCH('Danh sách nhận tiền'!D81,MucHoTro!$G$5:$G$10,0),1),"")</f>
        <v>Tạp chí trong nhóm Q3 thuộc lĩnh vực nghiên cứu gần nhất của bài báo
(Q3)</v>
      </c>
    </row>
    <row r="82" spans="1:20" s="47" customFormat="1" ht="20.25" x14ac:dyDescent="0.2">
      <c r="A82" s="86" t="s">
        <v>15</v>
      </c>
      <c r="B82" s="86"/>
      <c r="C82" s="86"/>
      <c r="D82" s="86"/>
      <c r="E82" s="86"/>
      <c r="F82" s="86"/>
      <c r="G82" s="86"/>
      <c r="H82" s="86"/>
      <c r="I82" s="86"/>
      <c r="J82" s="86"/>
      <c r="K82" s="58"/>
      <c r="L82" s="58"/>
      <c r="M82" s="58"/>
      <c r="N82" s="62">
        <f>SUM(N5:N81)</f>
        <v>277000000</v>
      </c>
      <c r="O82" s="62"/>
      <c r="P82" s="62"/>
      <c r="Q82" s="63"/>
      <c r="R82" s="63"/>
    </row>
    <row r="83" spans="1:20" s="23" customFormat="1" ht="26.25" hidden="1" customHeight="1" x14ac:dyDescent="0.2">
      <c r="A83" s="31" t="s">
        <v>21</v>
      </c>
      <c r="B83" s="29"/>
      <c r="C83" s="29"/>
      <c r="D83" s="30"/>
      <c r="E83" s="30"/>
      <c r="F83" s="30"/>
      <c r="G83" s="30"/>
      <c r="H83" s="30"/>
      <c r="I83" s="30"/>
      <c r="J83" s="30"/>
      <c r="K83" s="30"/>
      <c r="L83" s="30"/>
      <c r="M83" s="30"/>
      <c r="N83" s="30"/>
      <c r="O83" s="30"/>
      <c r="P83" s="30"/>
      <c r="Q83" s="30"/>
      <c r="R83" s="30"/>
      <c r="S83" s="33"/>
      <c r="T83" s="34"/>
    </row>
    <row r="84" spans="1:20" s="23" customFormat="1" ht="33" hidden="1" customHeight="1" x14ac:dyDescent="0.2">
      <c r="A84" s="87" t="s">
        <v>22</v>
      </c>
      <c r="B84" s="88"/>
      <c r="C84" s="88"/>
      <c r="D84" s="88"/>
      <c r="E84" s="88"/>
      <c r="F84" s="88"/>
      <c r="G84" s="88"/>
      <c r="H84" s="88"/>
      <c r="I84" s="88"/>
      <c r="J84" s="88"/>
      <c r="K84" s="88"/>
      <c r="L84" s="88"/>
      <c r="M84" s="88"/>
      <c r="N84" s="88"/>
      <c r="O84" s="41"/>
      <c r="P84" s="41"/>
      <c r="Q84" s="41"/>
      <c r="R84" s="41"/>
      <c r="S84" s="35"/>
      <c r="T84" s="34"/>
    </row>
    <row r="85" spans="1:20" s="23" customFormat="1" ht="20.100000000000001" hidden="1" customHeight="1" x14ac:dyDescent="0.2">
      <c r="A85" s="30" t="s">
        <v>19</v>
      </c>
      <c r="B85" s="29"/>
      <c r="C85" s="29"/>
      <c r="D85" s="30"/>
      <c r="E85" s="30"/>
      <c r="F85" s="30"/>
      <c r="G85" s="30"/>
      <c r="H85" s="30"/>
      <c r="I85" s="30"/>
      <c r="J85" s="30"/>
      <c r="K85" s="30"/>
      <c r="L85" s="30"/>
      <c r="M85" s="30"/>
      <c r="N85" s="30"/>
      <c r="O85" s="30"/>
      <c r="P85" s="30"/>
      <c r="Q85" s="30"/>
      <c r="R85" s="30"/>
    </row>
    <row r="86" spans="1:20" s="23" customFormat="1" ht="20.100000000000001" hidden="1" customHeight="1" x14ac:dyDescent="0.2">
      <c r="A86" s="32" t="s">
        <v>23</v>
      </c>
      <c r="B86" s="29"/>
      <c r="C86" s="29"/>
      <c r="D86" s="30"/>
      <c r="E86" s="30"/>
      <c r="F86" s="30"/>
      <c r="G86" s="30"/>
      <c r="H86" s="30"/>
      <c r="I86" s="30"/>
      <c r="J86" s="30"/>
      <c r="K86" s="30"/>
      <c r="L86" s="30"/>
      <c r="M86" s="30"/>
      <c r="N86" s="30"/>
      <c r="O86" s="30"/>
      <c r="P86" s="30"/>
      <c r="Q86" s="30"/>
      <c r="R86" s="30"/>
    </row>
    <row r="87" spans="1:20" s="23" customFormat="1" ht="47.25" hidden="1" x14ac:dyDescent="0.2">
      <c r="A87" s="39"/>
      <c r="B87" s="39" t="s">
        <v>27</v>
      </c>
      <c r="C87" s="39" t="s">
        <v>28</v>
      </c>
      <c r="D87" s="80" t="s">
        <v>26</v>
      </c>
      <c r="E87" s="80"/>
      <c r="F87" s="29"/>
      <c r="G87" s="30"/>
      <c r="H87" s="30"/>
      <c r="I87" s="30"/>
      <c r="J87" s="30"/>
      <c r="K87" s="30"/>
      <c r="L87" s="30"/>
      <c r="M87" s="30"/>
      <c r="N87" s="30"/>
      <c r="O87" s="30"/>
      <c r="P87" s="30"/>
      <c r="Q87" s="30"/>
      <c r="R87" s="30"/>
    </row>
    <row r="88" spans="1:20" s="23" customFormat="1" ht="31.5" hidden="1" x14ac:dyDescent="0.2">
      <c r="A88" s="39" t="s">
        <v>18</v>
      </c>
      <c r="B88" s="42">
        <v>1.5</v>
      </c>
      <c r="C88" s="42">
        <v>1.25</v>
      </c>
      <c r="D88" s="79">
        <v>1</v>
      </c>
      <c r="E88" s="79"/>
      <c r="F88" s="29"/>
      <c r="G88" s="30"/>
      <c r="H88" s="30"/>
      <c r="I88" s="30"/>
      <c r="J88" s="30"/>
      <c r="K88" s="30"/>
      <c r="L88" s="30"/>
      <c r="M88" s="30"/>
      <c r="N88" s="30"/>
      <c r="O88" s="30"/>
      <c r="P88" s="30"/>
      <c r="Q88" s="30"/>
      <c r="R88" s="30"/>
    </row>
    <row r="89" spans="1:20" s="23" customFormat="1" ht="20.100000000000001" hidden="1" customHeight="1" x14ac:dyDescent="0.2">
      <c r="A89" s="32" t="s">
        <v>20</v>
      </c>
      <c r="B89" s="29"/>
      <c r="C89" s="29"/>
      <c r="D89" s="30"/>
      <c r="E89" s="30"/>
      <c r="F89" s="30"/>
      <c r="G89" s="30"/>
      <c r="H89" s="30"/>
      <c r="I89" s="30"/>
      <c r="J89" s="30"/>
      <c r="K89" s="30"/>
      <c r="L89" s="30"/>
      <c r="M89" s="30"/>
      <c r="N89" s="30"/>
      <c r="O89" s="30"/>
      <c r="P89" s="30"/>
      <c r="Q89" s="30"/>
      <c r="R89" s="30"/>
    </row>
    <row r="90" spans="1:20" s="23" customFormat="1" ht="63" hidden="1" x14ac:dyDescent="0.2">
      <c r="A90" s="39"/>
      <c r="B90" s="39" t="s">
        <v>104</v>
      </c>
      <c r="C90" s="39" t="s">
        <v>105</v>
      </c>
      <c r="D90" s="80" t="s">
        <v>24</v>
      </c>
      <c r="E90" s="81"/>
      <c r="F90" s="80" t="s">
        <v>25</v>
      </c>
      <c r="G90" s="81"/>
      <c r="H90" s="80" t="s">
        <v>29</v>
      </c>
      <c r="I90" s="82"/>
      <c r="J90" s="82"/>
      <c r="K90" s="45"/>
      <c r="L90" s="45"/>
      <c r="M90" s="45"/>
      <c r="N90" s="30"/>
      <c r="O90" s="30"/>
      <c r="P90" s="30"/>
      <c r="Q90" s="30"/>
      <c r="R90" s="30"/>
    </row>
    <row r="91" spans="1:20" s="23" customFormat="1" ht="31.5" hidden="1" x14ac:dyDescent="0.2">
      <c r="A91" s="39" t="s">
        <v>17</v>
      </c>
      <c r="B91" s="43">
        <f>MucHoTro!H5</f>
        <v>2.23</v>
      </c>
      <c r="C91" s="43">
        <f>MucHoTro!H6</f>
        <v>1.3</v>
      </c>
      <c r="D91" s="83">
        <f>MucHoTro!H7</f>
        <v>1.2</v>
      </c>
      <c r="E91" s="84"/>
      <c r="F91" s="85">
        <f>MucHoTro!H8</f>
        <v>1</v>
      </c>
      <c r="G91" s="81"/>
      <c r="H91" s="85">
        <f>MucHoTro!H9</f>
        <v>0.9</v>
      </c>
      <c r="I91" s="82"/>
      <c r="J91" s="82"/>
      <c r="K91" s="45"/>
      <c r="L91" s="45"/>
      <c r="M91" s="45"/>
      <c r="N91" s="30"/>
      <c r="O91" s="30"/>
      <c r="P91" s="30"/>
      <c r="Q91" s="30"/>
      <c r="R91" s="30"/>
    </row>
    <row r="92" spans="1:20" s="23" customFormat="1" ht="20.100000000000001" customHeight="1" x14ac:dyDescent="0.2">
      <c r="A92" s="78" t="s">
        <v>220</v>
      </c>
      <c r="B92" s="78"/>
      <c r="C92" s="78"/>
      <c r="D92" s="78"/>
      <c r="E92" s="78"/>
      <c r="F92" s="78"/>
      <c r="G92" s="78"/>
      <c r="H92" s="78"/>
      <c r="I92" s="78"/>
      <c r="J92" s="78"/>
      <c r="K92" s="78"/>
      <c r="L92" s="78"/>
      <c r="M92" s="78"/>
      <c r="N92" s="78"/>
      <c r="O92" s="78"/>
      <c r="P92" s="78"/>
      <c r="Q92" s="30"/>
      <c r="R92" s="30"/>
      <c r="S92" s="30"/>
    </row>
    <row r="93" spans="1:20" s="23" customFormat="1" ht="20.100000000000001" customHeight="1" x14ac:dyDescent="0.2">
      <c r="A93" s="72"/>
      <c r="B93" s="72"/>
      <c r="C93" s="72"/>
      <c r="D93" s="72"/>
      <c r="E93" s="72"/>
      <c r="F93" s="72"/>
      <c r="G93" s="72"/>
      <c r="H93" s="72"/>
      <c r="I93" s="72"/>
      <c r="J93" s="72"/>
      <c r="K93" s="72"/>
      <c r="L93" s="72"/>
      <c r="M93" s="72"/>
      <c r="N93" s="72"/>
      <c r="O93" s="72"/>
      <c r="P93" s="72"/>
      <c r="Q93" s="30"/>
      <c r="R93" s="30"/>
      <c r="S93" s="30"/>
    </row>
    <row r="94" spans="1:20" s="23" customFormat="1" ht="20.100000000000001" customHeight="1" x14ac:dyDescent="0.2">
      <c r="A94" s="46"/>
      <c r="B94" s="68" t="s">
        <v>199</v>
      </c>
      <c r="C94" s="68"/>
      <c r="D94" s="69"/>
      <c r="E94" s="69"/>
      <c r="F94" s="69"/>
      <c r="G94" s="69"/>
      <c r="H94" s="69"/>
      <c r="I94" s="69"/>
      <c r="J94" s="69"/>
      <c r="K94" s="69" t="s">
        <v>200</v>
      </c>
      <c r="L94" s="69"/>
      <c r="M94" s="69" t="s">
        <v>201</v>
      </c>
      <c r="N94" s="69"/>
      <c r="O94" s="73"/>
      <c r="P94" s="73"/>
      <c r="Q94" s="30"/>
      <c r="R94" s="30"/>
      <c r="S94" s="30"/>
    </row>
    <row r="95" spans="1:20" s="23" customFormat="1" ht="20.100000000000001" customHeight="1" x14ac:dyDescent="0.2">
      <c r="A95" s="46"/>
      <c r="B95" s="70"/>
      <c r="C95" s="70"/>
      <c r="D95" s="71"/>
      <c r="E95" s="71"/>
      <c r="F95" s="71"/>
      <c r="G95" s="71"/>
      <c r="H95" s="71"/>
      <c r="I95" s="71"/>
      <c r="J95" s="71"/>
      <c r="K95" s="71"/>
      <c r="L95" s="71"/>
      <c r="M95" s="71"/>
      <c r="N95" s="71"/>
      <c r="O95" s="71"/>
      <c r="P95" s="71"/>
      <c r="Q95" s="30"/>
      <c r="R95" s="30"/>
      <c r="S95" s="30"/>
    </row>
    <row r="96" spans="1:20" s="23" customFormat="1" ht="20.100000000000001" customHeight="1" x14ac:dyDescent="0.2">
      <c r="A96" s="46"/>
      <c r="B96" s="70"/>
      <c r="C96" s="70"/>
      <c r="D96" s="71"/>
      <c r="E96" s="71"/>
      <c r="F96" s="71"/>
      <c r="G96" s="71"/>
      <c r="H96" s="71"/>
      <c r="I96" s="71"/>
      <c r="J96" s="71"/>
      <c r="K96" s="71"/>
      <c r="L96" s="71"/>
      <c r="M96" s="71"/>
      <c r="N96" s="71"/>
      <c r="O96" s="71"/>
      <c r="P96" s="71"/>
      <c r="Q96" s="30"/>
      <c r="R96" s="30"/>
      <c r="S96" s="30"/>
    </row>
    <row r="97" spans="1:19" s="23" customFormat="1" ht="20.100000000000001" customHeight="1" x14ac:dyDescent="0.2">
      <c r="A97" s="46"/>
      <c r="B97" s="70"/>
      <c r="C97" s="70"/>
      <c r="D97" s="71"/>
      <c r="E97" s="71"/>
      <c r="F97" s="71"/>
      <c r="G97" s="71"/>
      <c r="H97" s="71"/>
      <c r="I97" s="71"/>
      <c r="J97" s="71"/>
      <c r="K97" s="71"/>
      <c r="L97" s="71"/>
      <c r="M97" s="71"/>
      <c r="N97" s="71"/>
      <c r="O97" s="71"/>
      <c r="P97" s="71"/>
      <c r="Q97" s="30"/>
      <c r="R97" s="30"/>
      <c r="S97" s="30"/>
    </row>
    <row r="98" spans="1:19" s="23" customFormat="1" ht="20.100000000000001" customHeight="1" x14ac:dyDescent="0.2">
      <c r="A98" s="46"/>
      <c r="B98" s="70"/>
      <c r="C98" s="70"/>
      <c r="D98" s="71"/>
      <c r="E98" s="71"/>
      <c r="F98" s="71"/>
      <c r="G98" s="71"/>
      <c r="H98" s="71"/>
      <c r="I98" s="71"/>
      <c r="J98" s="71"/>
      <c r="K98" s="71"/>
      <c r="L98" s="71"/>
      <c r="M98" s="71"/>
      <c r="N98" s="71"/>
      <c r="O98" s="75"/>
      <c r="P98" s="75"/>
      <c r="Q98" s="30"/>
      <c r="R98" s="30"/>
      <c r="S98" s="30"/>
    </row>
    <row r="99" spans="1:19" s="23" customFormat="1" ht="20.100000000000001" customHeight="1" x14ac:dyDescent="0.2">
      <c r="A99" s="30"/>
      <c r="B99" s="29"/>
      <c r="C99" s="29"/>
      <c r="D99" s="30"/>
      <c r="E99" s="30"/>
      <c r="F99" s="30"/>
      <c r="G99" s="30"/>
      <c r="H99" s="30"/>
      <c r="I99" s="30"/>
      <c r="J99" s="30"/>
      <c r="K99" s="30"/>
      <c r="L99" s="30"/>
      <c r="M99" s="30"/>
      <c r="N99" s="30"/>
      <c r="O99" s="30"/>
      <c r="P99" s="30"/>
      <c r="Q99" s="30"/>
      <c r="R99" s="30"/>
      <c r="S99" s="30"/>
    </row>
    <row r="100" spans="1:19" s="23" customFormat="1" ht="20.100000000000001" customHeight="1" x14ac:dyDescent="0.2">
      <c r="A100" s="30"/>
      <c r="B100" s="29"/>
      <c r="C100" s="29"/>
      <c r="D100" s="30"/>
      <c r="E100" s="30"/>
      <c r="F100" s="30"/>
      <c r="G100" s="30"/>
      <c r="H100" s="30"/>
      <c r="I100" s="30"/>
      <c r="J100" s="30"/>
      <c r="K100" s="30"/>
      <c r="L100" s="30"/>
      <c r="M100" s="30"/>
      <c r="N100" s="30"/>
      <c r="O100" s="30"/>
      <c r="P100" s="30"/>
      <c r="Q100" s="30"/>
      <c r="R100" s="30"/>
      <c r="S100" s="30"/>
    </row>
    <row r="101" spans="1:19" s="23" customFormat="1" ht="20.100000000000001" customHeight="1" x14ac:dyDescent="0.2">
      <c r="B101" s="24"/>
      <c r="C101" s="24"/>
    </row>
    <row r="102" spans="1:19" s="23" customFormat="1" ht="20.100000000000001" customHeight="1" x14ac:dyDescent="0.2">
      <c r="B102" s="24"/>
      <c r="C102" s="24"/>
    </row>
    <row r="103" spans="1:19" s="23" customFormat="1" ht="20.100000000000001" customHeight="1" x14ac:dyDescent="0.2"/>
    <row r="104" spans="1:19" s="23" customFormat="1" ht="20.100000000000001" customHeight="1" x14ac:dyDescent="0.2"/>
    <row r="105" spans="1:19" s="23" customFormat="1" ht="20.100000000000001" customHeight="1" x14ac:dyDescent="0.2"/>
    <row r="106" spans="1:19" s="23" customFormat="1" ht="20.100000000000001" customHeight="1" x14ac:dyDescent="0.2"/>
    <row r="107" spans="1:19" s="23" customFormat="1" ht="20.100000000000001" customHeight="1" x14ac:dyDescent="0.2"/>
    <row r="108" spans="1:19" s="23" customFormat="1" ht="20.100000000000001" customHeight="1" x14ac:dyDescent="0.2"/>
    <row r="109" spans="1:19" s="23" customFormat="1" ht="20.100000000000001" customHeight="1" x14ac:dyDescent="0.2"/>
    <row r="110" spans="1:19" s="23" customFormat="1" ht="20.100000000000001" customHeight="1" x14ac:dyDescent="0.2"/>
    <row r="111" spans="1:19" s="23" customFormat="1" ht="20.100000000000001" customHeight="1" x14ac:dyDescent="0.2"/>
    <row r="112" spans="1:19" s="23" customFormat="1" ht="20.100000000000001" customHeight="1" x14ac:dyDescent="0.2"/>
    <row r="113" s="23" customFormat="1" ht="20.100000000000001" customHeight="1" x14ac:dyDescent="0.2"/>
    <row r="114" s="23" customFormat="1" ht="20.100000000000001" customHeight="1" x14ac:dyDescent="0.2"/>
    <row r="115" s="23" customFormat="1" ht="20.100000000000001" customHeight="1" x14ac:dyDescent="0.2"/>
    <row r="116" s="23" customFormat="1" ht="20.100000000000001" customHeight="1" x14ac:dyDescent="0.2"/>
    <row r="117" s="23" customFormat="1" ht="20.100000000000001" customHeight="1" x14ac:dyDescent="0.2"/>
    <row r="118" s="23" customFormat="1" ht="20.100000000000001" customHeight="1" x14ac:dyDescent="0.2"/>
    <row r="119" s="23" customFormat="1" ht="20.100000000000001" customHeight="1" x14ac:dyDescent="0.2"/>
    <row r="120" s="23" customFormat="1" ht="20.100000000000001" customHeight="1" x14ac:dyDescent="0.2"/>
    <row r="121" s="23" customFormat="1" ht="20.100000000000001" customHeight="1" x14ac:dyDescent="0.2"/>
    <row r="122" s="23" customFormat="1" ht="20.100000000000001" customHeight="1" x14ac:dyDescent="0.2"/>
    <row r="123" s="23" customFormat="1" ht="20.100000000000001" customHeight="1" x14ac:dyDescent="0.2"/>
    <row r="124" s="23" customFormat="1" ht="20.100000000000001" customHeight="1" x14ac:dyDescent="0.2"/>
    <row r="125" s="23" customFormat="1" ht="20.100000000000001" customHeight="1" x14ac:dyDescent="0.2"/>
    <row r="126" s="23" customFormat="1" ht="20.100000000000001" customHeight="1" x14ac:dyDescent="0.2"/>
    <row r="127" s="23" customFormat="1" ht="20.100000000000001" customHeight="1" x14ac:dyDescent="0.2"/>
    <row r="128" s="23" customFormat="1" ht="20.100000000000001" customHeight="1" x14ac:dyDescent="0.2"/>
    <row r="129" s="23" customFormat="1" ht="20.100000000000001" customHeight="1" x14ac:dyDescent="0.2"/>
    <row r="130" s="23" customFormat="1" ht="20.100000000000001" customHeight="1" x14ac:dyDescent="0.2"/>
    <row r="131" s="23" customFormat="1" ht="20.100000000000001" customHeight="1" x14ac:dyDescent="0.2"/>
    <row r="132" s="23" customFormat="1" ht="20.100000000000001" customHeight="1" x14ac:dyDescent="0.2"/>
    <row r="133" s="23" customFormat="1" ht="20.100000000000001" customHeight="1" x14ac:dyDescent="0.2"/>
    <row r="134" s="23" customFormat="1" ht="20.100000000000001" customHeight="1" x14ac:dyDescent="0.2"/>
    <row r="135" s="23" customFormat="1" ht="20.100000000000001" customHeight="1" x14ac:dyDescent="0.2"/>
    <row r="136" s="23" customFormat="1" ht="20.100000000000001" customHeight="1" x14ac:dyDescent="0.2"/>
    <row r="137" s="23" customFormat="1" ht="20.100000000000001" customHeight="1" x14ac:dyDescent="0.2"/>
    <row r="138" s="23" customFormat="1" ht="20.100000000000001" customHeight="1" x14ac:dyDescent="0.2"/>
    <row r="139" s="23" customFormat="1" ht="20.100000000000001" customHeight="1" x14ac:dyDescent="0.2"/>
    <row r="140" s="23" customFormat="1" ht="20.100000000000001" customHeight="1" x14ac:dyDescent="0.2"/>
    <row r="141" s="23" customFormat="1" ht="20.100000000000001" customHeight="1" x14ac:dyDescent="0.2"/>
    <row r="142" s="23" customFormat="1" ht="20.100000000000001" customHeight="1" x14ac:dyDescent="0.2"/>
    <row r="143" s="23" customFormat="1" ht="20.100000000000001" customHeight="1" x14ac:dyDescent="0.2"/>
    <row r="144" s="23" customFormat="1" ht="20.100000000000001" customHeight="1" x14ac:dyDescent="0.2"/>
    <row r="145" s="23" customFormat="1" ht="20.100000000000001" customHeight="1" x14ac:dyDescent="0.2"/>
    <row r="146" s="23" customFormat="1" ht="20.100000000000001" customHeight="1" x14ac:dyDescent="0.2"/>
    <row r="147" s="23" customFormat="1" ht="20.100000000000001" customHeight="1" x14ac:dyDescent="0.2"/>
    <row r="148" s="23" customFormat="1" ht="20.100000000000001" customHeight="1" x14ac:dyDescent="0.2"/>
    <row r="149" s="23" customFormat="1" ht="20.100000000000001" customHeight="1" x14ac:dyDescent="0.2"/>
    <row r="150" s="23" customFormat="1" ht="20.100000000000001" customHeight="1" x14ac:dyDescent="0.2"/>
    <row r="151" s="23" customFormat="1" ht="20.100000000000001" customHeight="1" x14ac:dyDescent="0.2"/>
    <row r="152" s="23" customFormat="1" ht="20.100000000000001" customHeight="1" x14ac:dyDescent="0.2"/>
    <row r="153" s="23" customFormat="1" ht="20.100000000000001" customHeight="1" x14ac:dyDescent="0.2"/>
    <row r="154" s="23" customFormat="1" ht="20.100000000000001" customHeight="1" x14ac:dyDescent="0.2"/>
    <row r="155" s="23" customFormat="1" ht="20.100000000000001" customHeight="1" x14ac:dyDescent="0.2"/>
    <row r="156" s="23" customFormat="1" ht="20.100000000000001" customHeight="1" x14ac:dyDescent="0.2"/>
    <row r="157" s="23" customFormat="1" ht="20.100000000000001" customHeight="1" x14ac:dyDescent="0.2"/>
    <row r="158" s="23" customFormat="1" ht="20.100000000000001" customHeight="1" x14ac:dyDescent="0.2"/>
    <row r="159" s="23" customFormat="1" ht="20.100000000000001" customHeight="1" x14ac:dyDescent="0.2"/>
    <row r="160" s="23" customFormat="1" ht="20.100000000000001" customHeight="1" x14ac:dyDescent="0.2"/>
    <row r="161" s="23" customFormat="1" ht="20.100000000000001" customHeight="1" x14ac:dyDescent="0.2"/>
    <row r="162" s="23" customFormat="1" ht="20.100000000000001" customHeight="1" x14ac:dyDescent="0.2"/>
    <row r="163" s="23" customFormat="1" ht="20.100000000000001" customHeight="1" x14ac:dyDescent="0.2"/>
    <row r="164" s="23" customFormat="1" ht="20.100000000000001" customHeight="1" x14ac:dyDescent="0.2"/>
    <row r="165" s="23" customFormat="1" ht="20.100000000000001" customHeight="1" x14ac:dyDescent="0.2"/>
    <row r="166" s="23" customFormat="1" ht="20.100000000000001" customHeight="1" x14ac:dyDescent="0.2"/>
    <row r="167" s="23" customFormat="1" ht="20.100000000000001" customHeight="1" x14ac:dyDescent="0.2"/>
    <row r="168" s="23" customFormat="1" ht="20.100000000000001" customHeight="1" x14ac:dyDescent="0.2"/>
    <row r="169" s="23" customFormat="1" ht="20.100000000000001" customHeight="1" x14ac:dyDescent="0.2"/>
    <row r="170" s="23" customFormat="1" ht="20.100000000000001" customHeight="1" x14ac:dyDescent="0.2"/>
    <row r="171" s="23" customFormat="1" ht="20.100000000000001" customHeight="1" x14ac:dyDescent="0.2"/>
    <row r="172" s="23" customFormat="1" ht="20.100000000000001" customHeight="1" x14ac:dyDescent="0.2"/>
    <row r="173" s="23" customFormat="1" ht="20.100000000000001" customHeight="1" x14ac:dyDescent="0.2"/>
    <row r="174" s="23" customFormat="1" ht="20.100000000000001" customHeight="1" x14ac:dyDescent="0.2"/>
    <row r="175" s="23" customFormat="1" ht="20.100000000000001" customHeight="1" x14ac:dyDescent="0.2"/>
    <row r="176" s="23" customFormat="1" ht="20.100000000000001" customHeight="1" x14ac:dyDescent="0.2"/>
    <row r="177" s="23" customFormat="1" ht="20.100000000000001" customHeight="1" x14ac:dyDescent="0.2"/>
    <row r="178" s="23" customFormat="1" ht="20.100000000000001" customHeight="1" x14ac:dyDescent="0.2"/>
    <row r="179" s="23" customFormat="1" ht="20.100000000000001" customHeight="1" x14ac:dyDescent="0.2"/>
    <row r="180" s="23" customFormat="1" ht="20.100000000000001" customHeight="1" x14ac:dyDescent="0.2"/>
    <row r="181" s="23" customFormat="1" ht="20.100000000000001" customHeight="1" x14ac:dyDescent="0.2"/>
    <row r="182" s="23" customFormat="1" ht="20.100000000000001" customHeight="1" x14ac:dyDescent="0.2"/>
    <row r="183" s="23" customFormat="1" ht="20.100000000000001" customHeight="1" x14ac:dyDescent="0.2"/>
    <row r="184" s="23" customFormat="1" ht="20.100000000000001" customHeight="1" x14ac:dyDescent="0.2"/>
    <row r="185" s="23" customFormat="1" ht="20.100000000000001" customHeight="1" x14ac:dyDescent="0.2"/>
    <row r="186" s="23" customFormat="1" ht="20.100000000000001" customHeight="1" x14ac:dyDescent="0.2"/>
    <row r="187" s="23" customFormat="1" ht="20.100000000000001" customHeight="1" x14ac:dyDescent="0.2"/>
    <row r="188" s="23" customFormat="1" ht="20.100000000000001" customHeight="1" x14ac:dyDescent="0.2"/>
    <row r="189" s="23" customFormat="1" ht="20.100000000000001" customHeight="1" x14ac:dyDescent="0.2"/>
    <row r="190" s="23" customFormat="1" ht="20.100000000000001" customHeight="1" x14ac:dyDescent="0.2"/>
    <row r="191" s="23" customFormat="1" ht="20.100000000000001" customHeight="1" x14ac:dyDescent="0.2"/>
    <row r="192" s="23" customFormat="1" ht="20.100000000000001" customHeight="1" x14ac:dyDescent="0.2"/>
    <row r="193" s="23" customFormat="1" ht="20.100000000000001" customHeight="1" x14ac:dyDescent="0.2"/>
    <row r="194" s="23" customFormat="1" ht="20.100000000000001" customHeight="1" x14ac:dyDescent="0.2"/>
    <row r="195" s="23" customFormat="1" ht="20.100000000000001" customHeight="1" x14ac:dyDescent="0.2"/>
    <row r="196" s="23" customFormat="1" ht="20.100000000000001" customHeight="1" x14ac:dyDescent="0.2"/>
    <row r="197" s="23" customFormat="1" ht="20.100000000000001" customHeight="1" x14ac:dyDescent="0.2"/>
    <row r="198" s="23" customFormat="1" ht="20.100000000000001" customHeight="1" x14ac:dyDescent="0.2"/>
    <row r="199" s="23" customFormat="1" ht="20.100000000000001" customHeight="1" x14ac:dyDescent="0.2"/>
    <row r="200" s="23" customFormat="1" ht="20.100000000000001" customHeight="1" x14ac:dyDescent="0.2"/>
    <row r="201" s="23" customFormat="1" ht="20.100000000000001" customHeight="1" x14ac:dyDescent="0.2"/>
    <row r="202" s="23" customFormat="1" ht="20.100000000000001" customHeight="1" x14ac:dyDescent="0.2"/>
    <row r="203" s="23" customFormat="1" ht="20.100000000000001" customHeight="1" x14ac:dyDescent="0.2"/>
    <row r="204" s="23" customFormat="1" ht="20.100000000000001" customHeight="1" x14ac:dyDescent="0.2"/>
    <row r="205" s="23" customFormat="1" ht="20.100000000000001" customHeight="1" x14ac:dyDescent="0.2"/>
    <row r="206" s="23" customFormat="1" ht="20.100000000000001" customHeight="1" x14ac:dyDescent="0.2"/>
    <row r="207" s="23" customFormat="1" ht="20.100000000000001" customHeight="1" x14ac:dyDescent="0.2"/>
    <row r="208" s="23" customFormat="1" ht="20.100000000000001" customHeight="1" x14ac:dyDescent="0.2"/>
    <row r="209" s="23" customFormat="1" ht="20.100000000000001" customHeight="1" x14ac:dyDescent="0.2"/>
    <row r="210" s="23" customFormat="1" ht="20.100000000000001" customHeight="1" x14ac:dyDescent="0.2"/>
    <row r="211" s="23" customFormat="1" ht="20.100000000000001" customHeight="1" x14ac:dyDescent="0.2"/>
    <row r="212" s="23" customFormat="1" ht="20.100000000000001" customHeight="1" x14ac:dyDescent="0.2"/>
    <row r="213" s="23" customFormat="1" ht="20.100000000000001" customHeight="1" x14ac:dyDescent="0.2"/>
    <row r="214" s="23" customFormat="1" ht="20.100000000000001" customHeight="1" x14ac:dyDescent="0.2"/>
    <row r="215" s="23" customFormat="1" ht="20.100000000000001" customHeight="1" x14ac:dyDescent="0.2"/>
    <row r="216" s="23" customFormat="1" ht="20.100000000000001" customHeight="1" x14ac:dyDescent="0.2"/>
  </sheetData>
  <mergeCells count="14">
    <mergeCell ref="A1:P1"/>
    <mergeCell ref="O98:P98"/>
    <mergeCell ref="A2:P2"/>
    <mergeCell ref="A92:P92"/>
    <mergeCell ref="D88:E88"/>
    <mergeCell ref="D90:E90"/>
    <mergeCell ref="F90:G90"/>
    <mergeCell ref="H90:J90"/>
    <mergeCell ref="D91:E91"/>
    <mergeCell ref="F91:G91"/>
    <mergeCell ref="H91:J91"/>
    <mergeCell ref="A82:J82"/>
    <mergeCell ref="A84:N84"/>
    <mergeCell ref="D87:E87"/>
  </mergeCells>
  <pageMargins left="0.7" right="0.7" top="0.5" bottom="0.5" header="0.3" footer="0.3"/>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2"/>
  <sheetViews>
    <sheetView topLeftCell="B1" workbookViewId="0">
      <selection activeCell="H12" sqref="H12"/>
    </sheetView>
  </sheetViews>
  <sheetFormatPr defaultColWidth="9.1640625" defaultRowHeight="20.100000000000001" customHeight="1" x14ac:dyDescent="0.2"/>
  <cols>
    <col min="1" max="1" width="9.1640625" style="1"/>
    <col min="2" max="2" width="101.83203125" style="1" bestFit="1" customWidth="1"/>
    <col min="3" max="3" width="18.33203125" style="1" customWidth="1"/>
    <col min="4" max="4" width="21.83203125" style="1" customWidth="1"/>
    <col min="5" max="5" width="14.1640625" style="1" customWidth="1"/>
    <col min="6" max="6" width="8.1640625" style="1" customWidth="1"/>
    <col min="7" max="16384" width="9.1640625" style="1"/>
  </cols>
  <sheetData>
    <row r="2" spans="1:8" ht="20.100000000000001" customHeight="1" x14ac:dyDescent="0.2">
      <c r="A2" s="9"/>
      <c r="B2" s="9"/>
      <c r="C2" s="10" t="s">
        <v>7</v>
      </c>
      <c r="D2" s="11"/>
      <c r="E2" s="12"/>
    </row>
    <row r="3" spans="1:8" ht="63.75" x14ac:dyDescent="0.2">
      <c r="A3" s="13" t="s">
        <v>6</v>
      </c>
      <c r="B3" s="13" t="s">
        <v>1</v>
      </c>
      <c r="C3" s="14" t="s">
        <v>27</v>
      </c>
      <c r="D3" s="14" t="s">
        <v>28</v>
      </c>
      <c r="E3" s="14" t="s">
        <v>2</v>
      </c>
      <c r="F3" s="3"/>
      <c r="G3" s="14" t="s">
        <v>8</v>
      </c>
    </row>
    <row r="4" spans="1:8" ht="20.100000000000001" customHeight="1" x14ac:dyDescent="0.2">
      <c r="A4" s="18">
        <v>1</v>
      </c>
      <c r="B4" s="19" t="s">
        <v>3</v>
      </c>
      <c r="C4" s="5"/>
      <c r="D4" s="5"/>
      <c r="E4" s="5"/>
      <c r="G4" s="5"/>
    </row>
    <row r="5" spans="1:8" ht="20.100000000000001" customHeight="1" x14ac:dyDescent="0.2">
      <c r="A5" s="6" t="s">
        <v>4</v>
      </c>
      <c r="B5" s="7" t="str">
        <f>'Danh sách nhận tiền'!B90</f>
        <v>Tạp chí nằm trong Top 30% tạp chí đứng đầu lĩnh vực nghiên cứu gần nhất của bài báo
(Q1a)</v>
      </c>
      <c r="C5" s="26">
        <v>1.5</v>
      </c>
      <c r="D5" s="25">
        <v>1.25</v>
      </c>
      <c r="E5" s="25">
        <v>1</v>
      </c>
      <c r="F5" s="2"/>
      <c r="G5" s="15" t="s">
        <v>103</v>
      </c>
      <c r="H5" s="27">
        <v>2.23</v>
      </c>
    </row>
    <row r="6" spans="1:8" ht="20.100000000000001" customHeight="1" x14ac:dyDescent="0.2">
      <c r="A6" s="6">
        <v>1.2</v>
      </c>
      <c r="B6" s="7" t="str">
        <f>'Danh sách nhận tiền'!C90</f>
        <v>Tạp chí nằm ngoài Top 30% tạp chí đứng đầu nhóm Q1 thuộc lĩnh vực nghiên cứu gần nhất của bài báo 
(Q1b)</v>
      </c>
      <c r="C6" s="26"/>
      <c r="D6" s="25"/>
      <c r="E6" s="25"/>
      <c r="F6" s="2"/>
      <c r="G6" s="15" t="s">
        <v>102</v>
      </c>
      <c r="H6" s="27">
        <v>1.3</v>
      </c>
    </row>
    <row r="7" spans="1:8" ht="20.100000000000001" customHeight="1" x14ac:dyDescent="0.2">
      <c r="A7" s="6">
        <v>1.3</v>
      </c>
      <c r="B7" s="7" t="str">
        <f>'Danh sách nhận tiền'!D90</f>
        <v>Tạp chí trong nhóm Q2 thuộc lĩnh vực nghiên cứu gần nhất của bài báo
(Q2)</v>
      </c>
      <c r="C7" s="26"/>
      <c r="D7" s="25"/>
      <c r="E7" s="25"/>
      <c r="F7" s="2"/>
      <c r="G7" s="15" t="s">
        <v>9</v>
      </c>
      <c r="H7" s="27">
        <v>1.2</v>
      </c>
    </row>
    <row r="8" spans="1:8" ht="20.100000000000001" customHeight="1" x14ac:dyDescent="0.2">
      <c r="A8" s="6">
        <v>1.4</v>
      </c>
      <c r="B8" s="7" t="str">
        <f>'Danh sách nhận tiền'!F90</f>
        <v>Tạp chí trong nhóm Q3 thuộc lĩnh vực nghiên cứu gần nhất của bài báo
(Q3)</v>
      </c>
      <c r="C8" s="26"/>
      <c r="D8" s="25"/>
      <c r="E8" s="25"/>
      <c r="F8" s="2"/>
      <c r="G8" s="15" t="s">
        <v>10</v>
      </c>
      <c r="H8" s="28">
        <v>1</v>
      </c>
    </row>
    <row r="9" spans="1:8" ht="20.100000000000001" customHeight="1" x14ac:dyDescent="0.2">
      <c r="A9" s="6">
        <v>1.5</v>
      </c>
      <c r="B9" s="8" t="str">
        <f>'Danh sách nhận tiền'!H90</f>
        <v>Tạp chí trong nhóm Q4 thuộc lĩnh vực nghiên cứu gần nhất của bài báo
(Q4)</v>
      </c>
      <c r="C9" s="26"/>
      <c r="D9" s="25"/>
      <c r="E9" s="26"/>
      <c r="F9" s="2"/>
      <c r="G9" s="16" t="s">
        <v>11</v>
      </c>
      <c r="H9" s="28">
        <v>0.9</v>
      </c>
    </row>
    <row r="10" spans="1:8" ht="20.100000000000001" customHeight="1" x14ac:dyDescent="0.2">
      <c r="A10" s="20">
        <v>2</v>
      </c>
      <c r="B10" s="21" t="s">
        <v>5</v>
      </c>
      <c r="C10" s="4"/>
      <c r="D10" s="4"/>
      <c r="E10" s="4"/>
      <c r="F10" s="2"/>
      <c r="G10" s="17" t="s">
        <v>12</v>
      </c>
    </row>
    <row r="11" spans="1:8" ht="20.100000000000001" customHeight="1" x14ac:dyDescent="0.2">
      <c r="D11" s="37" t="s">
        <v>106</v>
      </c>
      <c r="E11" s="38">
        <f>'Danh sách nhận tiền'!N82</f>
        <v>277000000</v>
      </c>
    </row>
    <row r="12" spans="1:8" ht="20.100000000000001" customHeight="1" x14ac:dyDescent="0.2">
      <c r="D12" s="22" t="s">
        <v>107</v>
      </c>
      <c r="E12" s="36">
        <v>277000000</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sách nhận tiền</vt:lpstr>
      <vt:lpstr>MucHoTro</vt:lpstr>
      <vt:lpstr>'Danh sách nhận tiền'!Print_Titles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DMCUONG</dc:creator>
  <cp:lastModifiedBy>AnhNghiep</cp:lastModifiedBy>
  <cp:lastPrinted>2019-07-29T08:59:20Z</cp:lastPrinted>
  <dcterms:created xsi:type="dcterms:W3CDTF">2018-10-16T15:07:14Z</dcterms:created>
  <dcterms:modified xsi:type="dcterms:W3CDTF">2020-05-15T02:17:36Z</dcterms:modified>
</cp:coreProperties>
</file>